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less\Desktop\BACKUP GAGLIARDI 13-01\Relazione annuali\RELAZIONE ANNUALE AIA 2025\ALL. 9 - ALTRI AUTOCONTROLLI\Indicatori di performance\"/>
    </mc:Choice>
  </mc:AlternateContent>
  <xr:revisionPtr revIDLastSave="0" documentId="13_ncr:1_{01CA0259-FB29-4964-AFCF-8198E48B58D7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Linea 1" sheetId="1" r:id="rId1"/>
    <sheet name="Linea 2" sheetId="2" r:id="rId2"/>
    <sheet name="Totale L.1+L.2" sheetId="5" r:id="rId3"/>
    <sheet name="Annuale" sheetId="4" r:id="rId4"/>
    <sheet name="RSU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F18" i="1"/>
  <c r="H3" i="4" l="1"/>
  <c r="E3" i="4" s="1"/>
  <c r="E6" i="4" l="1"/>
  <c r="G3" i="4"/>
  <c r="F14" i="6" l="1"/>
  <c r="F18" i="2" l="1"/>
  <c r="G18" i="2" l="1"/>
  <c r="H18" i="2"/>
  <c r="I18" i="2"/>
  <c r="J18" i="2"/>
  <c r="K18" i="2"/>
  <c r="L18" i="2"/>
  <c r="M18" i="2"/>
  <c r="N18" i="2"/>
  <c r="O18" i="2"/>
  <c r="P18" i="2"/>
  <c r="Q18" i="2"/>
  <c r="K18" i="1" l="1"/>
  <c r="G13" i="6" l="1"/>
  <c r="G14" i="6" s="1"/>
  <c r="G8" i="6" s="1"/>
  <c r="E14" i="4"/>
  <c r="Q18" i="1" l="1"/>
  <c r="E13" i="4" l="1"/>
  <c r="E7" i="4"/>
  <c r="E8" i="4"/>
  <c r="E9" i="4"/>
  <c r="E10" i="4"/>
  <c r="E11" i="4"/>
  <c r="E12" i="4"/>
  <c r="H13" i="6" l="1"/>
  <c r="I13" i="6"/>
  <c r="J13" i="6"/>
  <c r="K13" i="6"/>
  <c r="L13" i="6"/>
  <c r="M13" i="6"/>
  <c r="N13" i="6"/>
  <c r="O13" i="6"/>
  <c r="P13" i="6"/>
  <c r="Q13" i="6"/>
  <c r="N18" i="1" l="1"/>
  <c r="O18" i="1"/>
  <c r="P18" i="1"/>
  <c r="G18" i="1"/>
  <c r="H18" i="1"/>
  <c r="I18" i="1"/>
  <c r="J18" i="1"/>
  <c r="L18" i="1"/>
  <c r="H14" i="6"/>
  <c r="H8" i="6" s="1"/>
  <c r="J14" i="6"/>
  <c r="J8" i="6" s="1"/>
  <c r="K14" i="6"/>
  <c r="K8" i="6" s="1"/>
  <c r="L14" i="6"/>
  <c r="L8" i="6" s="1"/>
  <c r="M14" i="6"/>
  <c r="M8" i="6" s="1"/>
  <c r="P14" i="6"/>
  <c r="P8" i="6" s="1"/>
  <c r="Q14" i="6"/>
  <c r="Q8" i="6" s="1"/>
  <c r="F8" i="6"/>
  <c r="R10" i="6"/>
  <c r="R5" i="6"/>
  <c r="R3" i="6"/>
  <c r="S3" i="6" s="1"/>
  <c r="R2" i="6"/>
  <c r="R16" i="2"/>
  <c r="R15" i="2"/>
  <c r="R13" i="2"/>
  <c r="R11" i="2"/>
  <c r="R9" i="2"/>
  <c r="R7" i="2"/>
  <c r="R5" i="2"/>
  <c r="R3" i="2"/>
  <c r="R16" i="1"/>
  <c r="R15" i="1"/>
  <c r="R13" i="1"/>
  <c r="R11" i="1"/>
  <c r="R9" i="1"/>
  <c r="R7" i="1"/>
  <c r="R5" i="1"/>
  <c r="R3" i="1"/>
  <c r="N14" i="6"/>
  <c r="N8" i="6" s="1"/>
  <c r="R9" i="6"/>
  <c r="O14" i="6"/>
  <c r="O8" i="6" s="1"/>
  <c r="R6" i="6"/>
  <c r="Q15" i="5"/>
  <c r="P15" i="5"/>
  <c r="O15" i="5"/>
  <c r="N15" i="5"/>
  <c r="M15" i="5"/>
  <c r="L15" i="5"/>
  <c r="K15" i="5"/>
  <c r="J15" i="5"/>
  <c r="I15" i="5"/>
  <c r="H15" i="5"/>
  <c r="G15" i="5"/>
  <c r="G14" i="5" s="1"/>
  <c r="F15" i="5"/>
  <c r="Q13" i="5"/>
  <c r="P13" i="5"/>
  <c r="O13" i="5"/>
  <c r="N13" i="5"/>
  <c r="M13" i="5"/>
  <c r="L13" i="5"/>
  <c r="K13" i="5"/>
  <c r="J13" i="5"/>
  <c r="I13" i="5"/>
  <c r="H13" i="5"/>
  <c r="G13" i="5"/>
  <c r="F13" i="5"/>
  <c r="Q11" i="5"/>
  <c r="P11" i="5"/>
  <c r="O11" i="5"/>
  <c r="N11" i="5"/>
  <c r="M11" i="5"/>
  <c r="L11" i="5"/>
  <c r="K11" i="5"/>
  <c r="J11" i="5"/>
  <c r="I11" i="5"/>
  <c r="H11" i="5"/>
  <c r="G11" i="5"/>
  <c r="F11" i="5"/>
  <c r="Q9" i="5"/>
  <c r="P9" i="5"/>
  <c r="O9" i="5"/>
  <c r="N9" i="5"/>
  <c r="M9" i="5"/>
  <c r="L9" i="5"/>
  <c r="K9" i="5"/>
  <c r="J9" i="5"/>
  <c r="I9" i="5"/>
  <c r="H9" i="5"/>
  <c r="G9" i="5"/>
  <c r="F9" i="5"/>
  <c r="Q7" i="5"/>
  <c r="P7" i="5"/>
  <c r="O7" i="5"/>
  <c r="N7" i="5"/>
  <c r="M7" i="5"/>
  <c r="L7" i="5"/>
  <c r="K7" i="5"/>
  <c r="J7" i="5"/>
  <c r="I7" i="5"/>
  <c r="H7" i="5"/>
  <c r="G7" i="5"/>
  <c r="F7" i="5"/>
  <c r="Q5" i="5"/>
  <c r="P5" i="5"/>
  <c r="O5" i="5"/>
  <c r="N5" i="5"/>
  <c r="M5" i="5"/>
  <c r="L5" i="5"/>
  <c r="K5" i="5"/>
  <c r="J5" i="5"/>
  <c r="I5" i="5"/>
  <c r="H5" i="5"/>
  <c r="G5" i="5"/>
  <c r="F5" i="5"/>
  <c r="G3" i="5"/>
  <c r="H3" i="5"/>
  <c r="I3" i="5"/>
  <c r="J3" i="5"/>
  <c r="K3" i="5"/>
  <c r="L3" i="5"/>
  <c r="M3" i="5"/>
  <c r="N3" i="5"/>
  <c r="O3" i="5"/>
  <c r="P3" i="5"/>
  <c r="Q3" i="5"/>
  <c r="F3" i="5"/>
  <c r="F2" i="5" s="1"/>
  <c r="M18" i="1"/>
  <c r="O14" i="5" l="1"/>
  <c r="M14" i="5"/>
  <c r="S6" i="6"/>
  <c r="O10" i="5"/>
  <c r="M10" i="5"/>
  <c r="Q10" i="5"/>
  <c r="I14" i="5"/>
  <c r="M4" i="5"/>
  <c r="M6" i="5"/>
  <c r="M8" i="5"/>
  <c r="M12" i="5"/>
  <c r="M2" i="5"/>
  <c r="L2" i="5"/>
  <c r="L4" i="5"/>
  <c r="L6" i="5"/>
  <c r="H8" i="5"/>
  <c r="L8" i="5"/>
  <c r="S5" i="6"/>
  <c r="T3" i="6"/>
  <c r="O8" i="5"/>
  <c r="O12" i="5"/>
  <c r="L14" i="5"/>
  <c r="K2" i="5"/>
  <c r="K14" i="5"/>
  <c r="J2" i="5"/>
  <c r="J8" i="5"/>
  <c r="J14" i="5"/>
  <c r="F8" i="5"/>
  <c r="F10" i="5"/>
  <c r="F14" i="5"/>
  <c r="P10" i="5"/>
  <c r="R18" i="1"/>
  <c r="R17" i="1" s="1"/>
  <c r="S7" i="6"/>
  <c r="R13" i="6"/>
  <c r="R14" i="6" s="1"/>
  <c r="R8" i="6" s="1"/>
  <c r="I14" i="6"/>
  <c r="I8" i="6" s="1"/>
  <c r="N14" i="5"/>
  <c r="L12" i="5"/>
  <c r="G8" i="5"/>
  <c r="R9" i="5"/>
  <c r="E17" i="4" s="1"/>
  <c r="R13" i="5"/>
  <c r="R15" i="5"/>
  <c r="H14" i="5"/>
  <c r="K10" i="5"/>
  <c r="R11" i="5"/>
  <c r="I2" i="5"/>
  <c r="R3" i="5"/>
  <c r="E15" i="4" s="1"/>
  <c r="O6" i="5"/>
  <c r="R7" i="5"/>
  <c r="F4" i="5"/>
  <c r="Q4" i="5"/>
  <c r="P4" i="5"/>
  <c r="J4" i="5"/>
  <c r="R5" i="5"/>
  <c r="E16" i="4" s="1"/>
  <c r="P2" i="5"/>
  <c r="P14" i="5"/>
  <c r="P6" i="5"/>
  <c r="P8" i="5"/>
  <c r="P12" i="5"/>
  <c r="N6" i="5"/>
  <c r="Q2" i="5"/>
  <c r="Q6" i="5"/>
  <c r="Q14" i="5"/>
  <c r="Q12" i="5"/>
  <c r="Q8" i="5"/>
  <c r="O2" i="5"/>
  <c r="O4" i="5"/>
  <c r="N12" i="5"/>
  <c r="N4" i="5"/>
  <c r="N10" i="5"/>
  <c r="N2" i="5"/>
  <c r="N8" i="5"/>
  <c r="L10" i="5"/>
  <c r="K12" i="5"/>
  <c r="K8" i="5"/>
  <c r="K4" i="5"/>
  <c r="K6" i="5"/>
  <c r="J6" i="5"/>
  <c r="J12" i="5"/>
  <c r="J10" i="5"/>
  <c r="I12" i="5"/>
  <c r="I4" i="5"/>
  <c r="I8" i="5"/>
  <c r="I10" i="5"/>
  <c r="I6" i="5"/>
  <c r="H4" i="5"/>
  <c r="H12" i="5"/>
  <c r="H2" i="5"/>
  <c r="H10" i="5"/>
  <c r="H6" i="5"/>
  <c r="G4" i="5"/>
  <c r="R18" i="2"/>
  <c r="R17" i="2" s="1"/>
  <c r="G2" i="5"/>
  <c r="G10" i="5"/>
  <c r="G12" i="5"/>
  <c r="G6" i="5"/>
  <c r="F6" i="5"/>
  <c r="F12" i="5"/>
</calcChain>
</file>

<file path=xl/sharedStrings.xml><?xml version="1.0" encoding="utf-8"?>
<sst xmlns="http://schemas.openxmlformats.org/spreadsheetml/2006/main" count="360" uniqueCount="77">
  <si>
    <t>Indicatore e sua descrizione</t>
  </si>
  <si>
    <t>Unità di misura</t>
  </si>
  <si>
    <t>Modalità di calcolo</t>
  </si>
  <si>
    <t>Frequenza di monitoraggio e periodo di riferimento</t>
  </si>
  <si>
    <t>Modalità di registrazione e trasmissione</t>
  </si>
  <si>
    <r>
      <t>Concentrazione NO</t>
    </r>
    <r>
      <rPr>
        <vertAlign val="subscript"/>
        <sz val="10"/>
        <color theme="1"/>
        <rFont val="Calibri"/>
        <family val="2"/>
        <scheme val="minor"/>
      </rPr>
      <t>x</t>
    </r>
  </si>
  <si>
    <t>mg/Nmc</t>
  </si>
  <si>
    <t>Sistema SME</t>
  </si>
  <si>
    <t>Continuo</t>
  </si>
  <si>
    <r>
      <t>Emissione globale NO</t>
    </r>
    <r>
      <rPr>
        <vertAlign val="subscript"/>
        <sz val="10"/>
        <color theme="1"/>
        <rFont val="Calibri"/>
        <family val="2"/>
        <scheme val="minor"/>
      </rPr>
      <t>x</t>
    </r>
  </si>
  <si>
    <t>Kg/mese</t>
  </si>
  <si>
    <t>Sistema SME – Foglio di calcolo</t>
  </si>
  <si>
    <t>Mensile</t>
  </si>
  <si>
    <t>Registro informatico</t>
  </si>
  <si>
    <t>Concentrazione HCl</t>
  </si>
  <si>
    <t>Emissione globale HCl</t>
  </si>
  <si>
    <t>Emissione globale CO</t>
  </si>
  <si>
    <t>Concentrazione Polveri</t>
  </si>
  <si>
    <t>Emissione globale polveri</t>
  </si>
  <si>
    <t>Concentrazione SO2</t>
  </si>
  <si>
    <t>Emissione globale SO2</t>
  </si>
  <si>
    <t>Concentrazione COT</t>
  </si>
  <si>
    <t>Emissione globale COT</t>
  </si>
  <si>
    <t>Concentrazione HF</t>
  </si>
  <si>
    <t>Emissione globale HF</t>
  </si>
  <si>
    <t>KWh/ton</t>
  </si>
  <si>
    <t>Foglio di calcolo</t>
  </si>
  <si>
    <t>Concentrazione CO</t>
  </si>
  <si>
    <t>Ore di funzionamento</t>
  </si>
  <si>
    <t>Portata media mensile</t>
  </si>
  <si>
    <t>h/mese</t>
  </si>
  <si>
    <t>Nmc/h</t>
  </si>
  <si>
    <t>Portata totale mensile</t>
  </si>
  <si>
    <t>Nmc</t>
  </si>
  <si>
    <t>Efficienza energetica</t>
  </si>
  <si>
    <t>Annuale</t>
  </si>
  <si>
    <t>Dato annuale</t>
  </si>
  <si>
    <t>Consumo materie prime</t>
  </si>
  <si>
    <t>Bicarbonato di sodio</t>
  </si>
  <si>
    <t>Carbone attivo</t>
  </si>
  <si>
    <t>Sabbia</t>
  </si>
  <si>
    <t>Dolomite</t>
  </si>
  <si>
    <t>Ammoniaca</t>
  </si>
  <si>
    <t>Acido</t>
  </si>
  <si>
    <t>Soda</t>
  </si>
  <si>
    <t>kg/ton CDR</t>
  </si>
  <si>
    <t>Produzione scorie</t>
  </si>
  <si>
    <t>Fattore emissione Nox</t>
  </si>
  <si>
    <t>Fattore emissione HCl</t>
  </si>
  <si>
    <t>g/ton CDR</t>
  </si>
  <si>
    <t>Fattore emissione polveri</t>
  </si>
  <si>
    <t>Sistema SME-Foglio di calcolo</t>
  </si>
  <si>
    <t>Totale</t>
  </si>
  <si>
    <t>mc/ton CDR</t>
  </si>
  <si>
    <t>Energia elettrica consumata /ton CDR(*)</t>
  </si>
  <si>
    <t>(*) i kWh indicati comprendono anche i consumi per l'impianto di selezione RSU</t>
  </si>
  <si>
    <t>Consumo risorse idriche (**)</t>
  </si>
  <si>
    <t>(**) Le risorse idriche sono calcolate sulla base degli emungimenti dai pozzi</t>
  </si>
  <si>
    <t>Produzione di CDR</t>
  </si>
  <si>
    <t>Da registro di carico e scarico</t>
  </si>
  <si>
    <t>Supporto elettronico</t>
  </si>
  <si>
    <t>Trattamento RSU</t>
  </si>
  <si>
    <t>Produzione FOS (CER 19.05.03) con IRD &lt; 1000</t>
  </si>
  <si>
    <t>Produzione Frazione Organica parzialm. stabilizzata (CER 19.05.01) con IRD &gt; 1000</t>
  </si>
  <si>
    <t>Sovvalli dal trattamento meccanico (CER  19.12.12)</t>
  </si>
  <si>
    <t>Metalli</t>
  </si>
  <si>
    <t>Perdite di processo</t>
  </si>
  <si>
    <t>%</t>
  </si>
  <si>
    <t>Calcoli</t>
  </si>
  <si>
    <t>Frequenza monitoraggio e periodo di riferimento</t>
  </si>
  <si>
    <t>Produzione sopravaglio (CER 19.12.12) per mancata produzione di CDR/CSS</t>
  </si>
  <si>
    <t>Produzione sottovaglio (CER 19.12.12) per mancata produzione di FOS</t>
  </si>
  <si>
    <t>kg</t>
  </si>
  <si>
    <t>CDR ANNUALE</t>
  </si>
  <si>
    <t>CSS Termovalorizzato</t>
  </si>
  <si>
    <t>ton</t>
  </si>
  <si>
    <t xml:space="preserve">Da controllare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</si>
</sst>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0]mmm\-yy;@"/>
    <numFmt numFmtId="165" formatCode="0.0"/>
    <numFmt numFmtId="166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color rgb="FF000000"/>
      <name val="Arial"/>
      <family val="2"/>
    </font>
    <font>
      <sz val="12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8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4" fontId="0" fillId="0" borderId="0" xfId="0" applyNumberFormat="1"/>
    <xf numFmtId="2" fontId="4" fillId="3" borderId="4" xfId="0" applyNumberFormat="1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2" fontId="4" fillId="6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43" fontId="4" fillId="6" borderId="4" xfId="1" applyFont="1" applyFill="1" applyBorder="1" applyAlignment="1">
      <alignment horizontal="center" vertical="center" wrapText="1"/>
    </xf>
    <xf numFmtId="43" fontId="3" fillId="4" borderId="4" xfId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3" fontId="0" fillId="0" borderId="0" xfId="1" applyFont="1"/>
    <xf numFmtId="43" fontId="4" fillId="0" borderId="19" xfId="1" applyFont="1" applyBorder="1"/>
    <xf numFmtId="43" fontId="0" fillId="0" borderId="0" xfId="0" applyNumberFormat="1"/>
    <xf numFmtId="0" fontId="7" fillId="0" borderId="0" xfId="0" applyFont="1" applyAlignment="1">
      <alignment vertical="center" wrapText="1"/>
    </xf>
    <xf numFmtId="9" fontId="0" fillId="0" borderId="0" xfId="2" applyFont="1"/>
    <xf numFmtId="43" fontId="3" fillId="0" borderId="20" xfId="1" applyFont="1" applyBorder="1"/>
    <xf numFmtId="43" fontId="3" fillId="0" borderId="21" xfId="1" applyFont="1" applyBorder="1"/>
    <xf numFmtId="43" fontId="4" fillId="0" borderId="22" xfId="1" applyFont="1" applyBorder="1"/>
    <xf numFmtId="10" fontId="4" fillId="0" borderId="19" xfId="2" applyNumberFormat="1" applyFont="1" applyBorder="1"/>
    <xf numFmtId="10" fontId="0" fillId="0" borderId="0" xfId="2" applyNumberFormat="1" applyFont="1"/>
    <xf numFmtId="43" fontId="3" fillId="0" borderId="15" xfId="1" applyFont="1" applyFill="1" applyBorder="1"/>
    <xf numFmtId="43" fontId="3" fillId="0" borderId="16" xfId="1" applyFont="1" applyFill="1" applyBorder="1"/>
    <xf numFmtId="43" fontId="3" fillId="0" borderId="18" xfId="1" applyFont="1" applyFill="1" applyBorder="1"/>
    <xf numFmtId="43" fontId="3" fillId="0" borderId="11" xfId="1" applyFont="1" applyFill="1" applyBorder="1"/>
    <xf numFmtId="9" fontId="3" fillId="0" borderId="18" xfId="2" applyFont="1" applyFill="1" applyBorder="1"/>
    <xf numFmtId="9" fontId="3" fillId="0" borderId="11" xfId="2" applyFont="1" applyFill="1" applyBorder="1"/>
    <xf numFmtId="16" fontId="0" fillId="0" borderId="0" xfId="0" applyNumberFormat="1"/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43" fontId="3" fillId="0" borderId="24" xfId="1" applyFont="1" applyFill="1" applyBorder="1"/>
    <xf numFmtId="43" fontId="3" fillId="0" borderId="25" xfId="1" applyFont="1" applyFill="1" applyBorder="1"/>
    <xf numFmtId="43" fontId="4" fillId="0" borderId="19" xfId="1" applyFont="1" applyFill="1" applyBorder="1"/>
    <xf numFmtId="43" fontId="3" fillId="0" borderId="26" xfId="1" applyFont="1" applyFill="1" applyBorder="1"/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" fontId="9" fillId="0" borderId="0" xfId="0" applyNumberFormat="1" applyFont="1"/>
    <xf numFmtId="4" fontId="10" fillId="0" borderId="0" xfId="0" applyNumberFormat="1" applyFont="1"/>
    <xf numFmtId="2" fontId="3" fillId="6" borderId="4" xfId="0" applyNumberFormat="1" applyFont="1" applyFill="1" applyBorder="1" applyAlignment="1">
      <alignment horizontal="center" vertical="center" wrapText="1"/>
    </xf>
    <xf numFmtId="2" fontId="13" fillId="5" borderId="4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11" fillId="5" borderId="1" xfId="3" applyNumberForma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43" fontId="4" fillId="0" borderId="17" xfId="1" applyFont="1" applyFill="1" applyBorder="1"/>
    <xf numFmtId="10" fontId="3" fillId="0" borderId="11" xfId="2" applyNumberFormat="1" applyFont="1" applyFill="1" applyBorder="1"/>
    <xf numFmtId="166" fontId="15" fillId="0" borderId="0" xfId="1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8" borderId="27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0" fontId="14" fillId="0" borderId="0" xfId="0" applyFont="1" applyFill="1"/>
  </cellXfs>
  <cellStyles count="4">
    <cellStyle name="Migliaia" xfId="1" builtinId="3"/>
    <cellStyle name="Normale" xfId="0" builtinId="0"/>
    <cellStyle name="Normale 2" xfId="3" xr:uid="{00000000-0005-0000-0000-000002000000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zoomScale="65" zoomScaleNormal="65" workbookViewId="0">
      <selection activeCell="R16" sqref="R16"/>
    </sheetView>
  </sheetViews>
  <sheetFormatPr defaultRowHeight="14.4" x14ac:dyDescent="0.3"/>
  <cols>
    <col min="1" max="1" width="24.33203125" customWidth="1"/>
    <col min="2" max="2" width="10.6640625" customWidth="1"/>
    <col min="3" max="3" width="14.109375" customWidth="1"/>
    <col min="4" max="4" width="32.33203125" bestFit="1" customWidth="1"/>
    <col min="5" max="5" width="30" bestFit="1" customWidth="1"/>
    <col min="6" max="6" width="15.5546875" customWidth="1"/>
    <col min="7" max="7" width="16" customWidth="1"/>
    <col min="8" max="17" width="12.6640625" customWidth="1"/>
    <col min="18" max="18" width="19.44140625" style="18" bestFit="1" customWidth="1"/>
    <col min="19" max="19" width="2" customWidth="1"/>
  </cols>
  <sheetData>
    <row r="1" spans="1:18" ht="33" customHeight="1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>
        <v>45292</v>
      </c>
      <c r="G1" s="3">
        <v>45323</v>
      </c>
      <c r="H1" s="3">
        <v>45352</v>
      </c>
      <c r="I1" s="3">
        <v>45383</v>
      </c>
      <c r="J1" s="3">
        <v>45413</v>
      </c>
      <c r="K1" s="3">
        <v>45444</v>
      </c>
      <c r="L1" s="3">
        <v>45474</v>
      </c>
      <c r="M1" s="3">
        <v>45505</v>
      </c>
      <c r="N1" s="3">
        <v>45536</v>
      </c>
      <c r="O1" s="3">
        <v>45566</v>
      </c>
      <c r="P1" s="3">
        <v>45597</v>
      </c>
      <c r="Q1" s="3">
        <v>45627</v>
      </c>
      <c r="R1" s="3" t="s">
        <v>52</v>
      </c>
    </row>
    <row r="2" spans="1:18" ht="15.6" thickBot="1" x14ac:dyDescent="0.35">
      <c r="A2" s="4" t="s">
        <v>5</v>
      </c>
      <c r="B2" s="5" t="s">
        <v>6</v>
      </c>
      <c r="C2" s="5" t="s">
        <v>7</v>
      </c>
      <c r="D2" s="5" t="s">
        <v>8</v>
      </c>
      <c r="E2" s="5" t="s">
        <v>7</v>
      </c>
      <c r="F2" s="64">
        <v>149.1</v>
      </c>
      <c r="G2" s="64">
        <v>148</v>
      </c>
      <c r="H2" s="64">
        <v>159.4</v>
      </c>
      <c r="I2" s="64">
        <v>152.30000000000001</v>
      </c>
      <c r="J2" s="64">
        <v>153.1</v>
      </c>
      <c r="K2" s="64">
        <v>146.5</v>
      </c>
      <c r="L2" s="64">
        <v>146.4</v>
      </c>
      <c r="M2" s="64">
        <v>153.9</v>
      </c>
      <c r="N2" s="64">
        <v>152.5</v>
      </c>
      <c r="O2" s="64">
        <v>161.80000000000001</v>
      </c>
      <c r="P2" s="64">
        <v>0</v>
      </c>
      <c r="Q2" s="64">
        <v>148</v>
      </c>
      <c r="R2" s="15"/>
    </row>
    <row r="3" spans="1:18" ht="28.2" thickBot="1" x14ac:dyDescent="0.35">
      <c r="A3" s="9" t="s">
        <v>9</v>
      </c>
      <c r="B3" s="10" t="s">
        <v>10</v>
      </c>
      <c r="C3" s="10" t="s">
        <v>11</v>
      </c>
      <c r="D3" s="10" t="s">
        <v>12</v>
      </c>
      <c r="E3" s="10" t="s">
        <v>13</v>
      </c>
      <c r="F3" s="67">
        <v>5776.14</v>
      </c>
      <c r="G3" s="67">
        <v>4672.12</v>
      </c>
      <c r="H3" s="67">
        <v>5013.12</v>
      </c>
      <c r="I3" s="67">
        <v>5826.03</v>
      </c>
      <c r="J3" s="67">
        <v>0</v>
      </c>
      <c r="K3" s="67">
        <v>0</v>
      </c>
      <c r="L3" s="67">
        <v>4275.2</v>
      </c>
      <c r="M3" s="67">
        <v>3720.26</v>
      </c>
      <c r="N3" s="67">
        <v>4611.16</v>
      </c>
      <c r="O3" s="67">
        <v>1641.37</v>
      </c>
      <c r="P3" s="67">
        <v>0</v>
      </c>
      <c r="Q3" s="67">
        <v>1848.12</v>
      </c>
      <c r="R3" s="16">
        <f>+SUM(F3:Q3)</f>
        <v>37383.520000000004</v>
      </c>
    </row>
    <row r="4" spans="1:18" ht="15" thickBot="1" x14ac:dyDescent="0.35">
      <c r="A4" s="4" t="s">
        <v>14</v>
      </c>
      <c r="B4" s="5" t="s">
        <v>6</v>
      </c>
      <c r="C4" s="5" t="s">
        <v>7</v>
      </c>
      <c r="D4" s="5" t="s">
        <v>8</v>
      </c>
      <c r="E4" s="5" t="s">
        <v>7</v>
      </c>
      <c r="F4" s="65">
        <v>0.18</v>
      </c>
      <c r="G4" s="65">
        <v>0.18</v>
      </c>
      <c r="H4" s="65">
        <v>0.67</v>
      </c>
      <c r="I4" s="65">
        <v>0.22</v>
      </c>
      <c r="J4" s="65">
        <v>4.83</v>
      </c>
      <c r="K4" s="65">
        <v>1.64</v>
      </c>
      <c r="L4" s="65">
        <v>4.63</v>
      </c>
      <c r="M4" s="65">
        <v>4.9800000000000004</v>
      </c>
      <c r="N4" s="65">
        <v>5.1100000000000003</v>
      </c>
      <c r="O4" s="64">
        <v>0</v>
      </c>
      <c r="P4" s="64">
        <v>3.42</v>
      </c>
      <c r="Q4" s="65">
        <v>3.7117479279253978</v>
      </c>
      <c r="R4" s="15"/>
    </row>
    <row r="5" spans="1:18" ht="28.2" thickBot="1" x14ac:dyDescent="0.35">
      <c r="A5" s="9" t="s">
        <v>15</v>
      </c>
      <c r="B5" s="10" t="s">
        <v>10</v>
      </c>
      <c r="C5" s="10" t="s">
        <v>11</v>
      </c>
      <c r="D5" s="10" t="s">
        <v>12</v>
      </c>
      <c r="E5" s="10" t="s">
        <v>13</v>
      </c>
      <c r="F5" s="68">
        <v>6.82</v>
      </c>
      <c r="G5" s="68">
        <v>5.64</v>
      </c>
      <c r="H5" s="68">
        <v>20.93</v>
      </c>
      <c r="I5" s="68">
        <v>8.34</v>
      </c>
      <c r="J5" s="68">
        <v>0</v>
      </c>
      <c r="K5" s="68">
        <v>0</v>
      </c>
      <c r="L5" s="68">
        <v>135.22</v>
      </c>
      <c r="M5" s="68">
        <v>120.43</v>
      </c>
      <c r="N5" s="68">
        <v>154.66</v>
      </c>
      <c r="O5" s="68">
        <v>54.92</v>
      </c>
      <c r="P5" s="68">
        <v>0</v>
      </c>
      <c r="Q5" s="68">
        <v>42.73</v>
      </c>
      <c r="R5" s="16">
        <f>+SUM(F5:Q5)</f>
        <v>549.68999999999994</v>
      </c>
    </row>
    <row r="6" spans="1:18" ht="15" thickBot="1" x14ac:dyDescent="0.35">
      <c r="A6" s="4" t="s">
        <v>27</v>
      </c>
      <c r="B6" s="5" t="s">
        <v>6</v>
      </c>
      <c r="C6" s="5" t="s">
        <v>7</v>
      </c>
      <c r="D6" s="5" t="s">
        <v>8</v>
      </c>
      <c r="E6" s="5" t="s">
        <v>7</v>
      </c>
      <c r="F6" s="65">
        <v>14.04</v>
      </c>
      <c r="G6" s="65">
        <v>22.48</v>
      </c>
      <c r="H6" s="65">
        <v>20.48</v>
      </c>
      <c r="I6" s="65">
        <v>14.74</v>
      </c>
      <c r="J6" s="65">
        <v>14.5</v>
      </c>
      <c r="K6" s="65">
        <v>16.12</v>
      </c>
      <c r="L6" s="65">
        <v>19.059999999999999</v>
      </c>
      <c r="M6" s="65">
        <v>21.25</v>
      </c>
      <c r="N6" s="65">
        <v>17.36</v>
      </c>
      <c r="O6" s="64">
        <v>6.89</v>
      </c>
      <c r="P6" s="64">
        <v>0</v>
      </c>
      <c r="Q6" s="65">
        <v>20.27</v>
      </c>
      <c r="R6" s="15"/>
    </row>
    <row r="7" spans="1:18" ht="28.2" thickBot="1" x14ac:dyDescent="0.35">
      <c r="A7" s="9" t="s">
        <v>16</v>
      </c>
      <c r="B7" s="10" t="s">
        <v>10</v>
      </c>
      <c r="C7" s="10" t="s">
        <v>11</v>
      </c>
      <c r="D7" s="10" t="s">
        <v>12</v>
      </c>
      <c r="E7" s="10" t="s">
        <v>13</v>
      </c>
      <c r="F7" s="68">
        <v>543.74</v>
      </c>
      <c r="G7" s="68">
        <v>709.58</v>
      </c>
      <c r="H7" s="68">
        <v>644</v>
      </c>
      <c r="I7" s="68">
        <v>563.53</v>
      </c>
      <c r="J7" s="68">
        <v>0</v>
      </c>
      <c r="K7" s="68">
        <v>0</v>
      </c>
      <c r="L7" s="68">
        <v>556.44000000000005</v>
      </c>
      <c r="M7" s="68">
        <v>513.62</v>
      </c>
      <c r="N7" s="68">
        <v>525.04999999999995</v>
      </c>
      <c r="O7" s="68">
        <v>69.89</v>
      </c>
      <c r="P7" s="68">
        <v>0</v>
      </c>
      <c r="Q7" s="68">
        <v>253.19</v>
      </c>
      <c r="R7" s="16">
        <f>+SUM(F7:Q7)</f>
        <v>4379.04</v>
      </c>
    </row>
    <row r="8" spans="1:18" ht="15" thickBot="1" x14ac:dyDescent="0.35">
      <c r="A8" s="4" t="s">
        <v>17</v>
      </c>
      <c r="B8" s="5" t="s">
        <v>6</v>
      </c>
      <c r="C8" s="5" t="s">
        <v>7</v>
      </c>
      <c r="D8" s="5" t="s">
        <v>8</v>
      </c>
      <c r="E8" s="5" t="s">
        <v>7</v>
      </c>
      <c r="F8" s="65">
        <v>2.02</v>
      </c>
      <c r="G8" s="65">
        <v>2.85</v>
      </c>
      <c r="H8" s="65">
        <v>2.0099999999999998</v>
      </c>
      <c r="I8" s="65">
        <v>2.37</v>
      </c>
      <c r="J8" s="65">
        <v>3.31</v>
      </c>
      <c r="K8" s="65">
        <v>3.83</v>
      </c>
      <c r="L8" s="65">
        <v>3.55</v>
      </c>
      <c r="M8" s="65">
        <v>3.93</v>
      </c>
      <c r="N8" s="65">
        <v>3.19</v>
      </c>
      <c r="O8" s="64">
        <v>3.25</v>
      </c>
      <c r="P8" s="64">
        <v>0</v>
      </c>
      <c r="Q8" s="65">
        <v>2.92</v>
      </c>
      <c r="R8" s="15"/>
    </row>
    <row r="9" spans="1:18" ht="28.2" thickBot="1" x14ac:dyDescent="0.35">
      <c r="A9" s="9" t="s">
        <v>18</v>
      </c>
      <c r="B9" s="10" t="s">
        <v>10</v>
      </c>
      <c r="C9" s="10" t="s">
        <v>11</v>
      </c>
      <c r="D9" s="10" t="s">
        <v>12</v>
      </c>
      <c r="E9" s="10" t="s">
        <v>13</v>
      </c>
      <c r="F9" s="68">
        <v>78.12</v>
      </c>
      <c r="G9" s="68">
        <v>90.04</v>
      </c>
      <c r="H9" s="68">
        <v>63.16</v>
      </c>
      <c r="I9" s="68">
        <v>90.81</v>
      </c>
      <c r="J9" s="68">
        <v>0</v>
      </c>
      <c r="K9" s="68">
        <v>0</v>
      </c>
      <c r="L9" s="68">
        <v>103.54</v>
      </c>
      <c r="M9" s="68">
        <v>94.94</v>
      </c>
      <c r="N9" s="68">
        <v>96.57</v>
      </c>
      <c r="O9" s="68">
        <v>32.97</v>
      </c>
      <c r="P9" s="68">
        <v>0</v>
      </c>
      <c r="Q9" s="68">
        <v>36.47</v>
      </c>
      <c r="R9" s="16">
        <f>+SUM(F9:Q9)</f>
        <v>686.62000000000012</v>
      </c>
    </row>
    <row r="10" spans="1:18" ht="15" thickBot="1" x14ac:dyDescent="0.35">
      <c r="A10" s="4" t="s">
        <v>19</v>
      </c>
      <c r="B10" s="5" t="s">
        <v>6</v>
      </c>
      <c r="C10" s="5" t="s">
        <v>7</v>
      </c>
      <c r="D10" s="5" t="s">
        <v>8</v>
      </c>
      <c r="E10" s="5" t="s">
        <v>7</v>
      </c>
      <c r="F10" s="65">
        <v>0</v>
      </c>
      <c r="G10" s="65">
        <v>3.6769203411208258E-3</v>
      </c>
      <c r="H10" s="65">
        <v>0</v>
      </c>
      <c r="I10" s="65">
        <v>0</v>
      </c>
      <c r="J10" s="65">
        <v>0</v>
      </c>
      <c r="K10" s="65">
        <v>9.0198441604296808E-3</v>
      </c>
      <c r="L10" s="65">
        <v>3.0446138390541935E-4</v>
      </c>
      <c r="M10" s="65">
        <v>2.0038264413033762E-5</v>
      </c>
      <c r="N10" s="65">
        <v>0</v>
      </c>
      <c r="O10" s="64">
        <v>0</v>
      </c>
      <c r="P10" s="64">
        <v>0</v>
      </c>
      <c r="Q10" s="65">
        <v>0</v>
      </c>
      <c r="R10" s="15"/>
    </row>
    <row r="11" spans="1:18" ht="28.2" thickBot="1" x14ac:dyDescent="0.35">
      <c r="A11" s="9" t="s">
        <v>20</v>
      </c>
      <c r="B11" s="10" t="s">
        <v>10</v>
      </c>
      <c r="C11" s="10" t="s">
        <v>11</v>
      </c>
      <c r="D11" s="10" t="s">
        <v>12</v>
      </c>
      <c r="E11" s="10" t="s">
        <v>13</v>
      </c>
      <c r="F11" s="68">
        <v>0</v>
      </c>
      <c r="G11" s="68">
        <v>0.12</v>
      </c>
      <c r="H11" s="68">
        <v>0</v>
      </c>
      <c r="I11" s="68">
        <v>0</v>
      </c>
      <c r="J11" s="68">
        <v>0</v>
      </c>
      <c r="K11" s="68">
        <v>0</v>
      </c>
      <c r="L11" s="68">
        <v>0.01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16">
        <f>+SUM(F11:Q11)</f>
        <v>0.13</v>
      </c>
    </row>
    <row r="12" spans="1:18" ht="15" thickBot="1" x14ac:dyDescent="0.35">
      <c r="A12" s="4" t="s">
        <v>21</v>
      </c>
      <c r="B12" s="5" t="s">
        <v>6</v>
      </c>
      <c r="C12" s="5" t="s">
        <v>7</v>
      </c>
      <c r="D12" s="5" t="s">
        <v>8</v>
      </c>
      <c r="E12" s="5" t="s">
        <v>7</v>
      </c>
      <c r="F12" s="65">
        <v>0.16</v>
      </c>
      <c r="G12" s="65">
        <v>0.19</v>
      </c>
      <c r="H12" s="65">
        <v>0.12</v>
      </c>
      <c r="I12" s="65">
        <v>0.1</v>
      </c>
      <c r="J12" s="65">
        <v>0.15</v>
      </c>
      <c r="K12" s="65">
        <v>0.19</v>
      </c>
      <c r="L12" s="65">
        <v>0.16</v>
      </c>
      <c r="M12" s="65">
        <v>0.2</v>
      </c>
      <c r="N12" s="65">
        <v>0.18</v>
      </c>
      <c r="O12" s="64">
        <v>0.14000000000000001</v>
      </c>
      <c r="P12" s="64">
        <v>0</v>
      </c>
      <c r="Q12" s="65">
        <v>0.15</v>
      </c>
      <c r="R12" s="15"/>
    </row>
    <row r="13" spans="1:18" ht="28.2" thickBot="1" x14ac:dyDescent="0.35">
      <c r="A13" s="9" t="s">
        <v>22</v>
      </c>
      <c r="B13" s="10" t="s">
        <v>10</v>
      </c>
      <c r="C13" s="10" t="s">
        <v>11</v>
      </c>
      <c r="D13" s="10" t="s">
        <v>12</v>
      </c>
      <c r="E13" s="10" t="s">
        <v>13</v>
      </c>
      <c r="F13" s="68">
        <v>6.25</v>
      </c>
      <c r="G13" s="68">
        <v>6.02</v>
      </c>
      <c r="H13" s="68">
        <v>3.7</v>
      </c>
      <c r="I13" s="68">
        <v>3.81</v>
      </c>
      <c r="J13" s="68">
        <v>0</v>
      </c>
      <c r="K13" s="68">
        <v>0</v>
      </c>
      <c r="L13" s="68">
        <v>4.53</v>
      </c>
      <c r="M13" s="68">
        <v>4.8</v>
      </c>
      <c r="N13" s="68">
        <v>5.43</v>
      </c>
      <c r="O13" s="68">
        <v>1.38</v>
      </c>
      <c r="P13" s="68">
        <v>0</v>
      </c>
      <c r="Q13" s="68">
        <v>1.93</v>
      </c>
      <c r="R13" s="16">
        <f>+SUM(F13:Q13)</f>
        <v>37.85</v>
      </c>
    </row>
    <row r="14" spans="1:18" ht="15" thickBot="1" x14ac:dyDescent="0.35">
      <c r="A14" s="4" t="s">
        <v>23</v>
      </c>
      <c r="B14" s="5" t="s">
        <v>6</v>
      </c>
      <c r="C14" s="5" t="s">
        <v>7</v>
      </c>
      <c r="D14" s="5" t="s">
        <v>8</v>
      </c>
      <c r="E14" s="5" t="s">
        <v>7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15"/>
    </row>
    <row r="15" spans="1:18" ht="28.2" thickBot="1" x14ac:dyDescent="0.35">
      <c r="A15" s="9" t="s">
        <v>24</v>
      </c>
      <c r="B15" s="10" t="s">
        <v>10</v>
      </c>
      <c r="C15" s="10" t="s">
        <v>11</v>
      </c>
      <c r="D15" s="10" t="s">
        <v>12</v>
      </c>
      <c r="E15" s="10" t="s">
        <v>13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16">
        <f>+SUM(F15:Q15)</f>
        <v>0</v>
      </c>
    </row>
    <row r="16" spans="1:18" ht="15" thickBot="1" x14ac:dyDescent="0.35">
      <c r="A16" s="12" t="s">
        <v>28</v>
      </c>
      <c r="B16" s="13" t="s">
        <v>30</v>
      </c>
      <c r="C16" s="13"/>
      <c r="D16" s="13"/>
      <c r="E16" s="13" t="s">
        <v>7</v>
      </c>
      <c r="F16" s="63">
        <v>734.5</v>
      </c>
      <c r="G16" s="63">
        <v>574</v>
      </c>
      <c r="H16" s="63">
        <v>578.5</v>
      </c>
      <c r="I16" s="63">
        <v>698.5</v>
      </c>
      <c r="J16" s="63">
        <v>559.5</v>
      </c>
      <c r="K16" s="63">
        <v>710</v>
      </c>
      <c r="L16" s="63">
        <v>556</v>
      </c>
      <c r="M16" s="63">
        <v>465</v>
      </c>
      <c r="N16" s="63">
        <v>561.5</v>
      </c>
      <c r="O16" s="63">
        <v>189</v>
      </c>
      <c r="P16" s="63">
        <v>0</v>
      </c>
      <c r="Q16" s="63">
        <v>214</v>
      </c>
      <c r="R16" s="73">
        <f>SUM(F16:Q16)</f>
        <v>5840.5</v>
      </c>
    </row>
    <row r="17" spans="1:18" ht="15" thickBot="1" x14ac:dyDescent="0.35">
      <c r="A17" s="12" t="s">
        <v>29</v>
      </c>
      <c r="B17" s="13" t="s">
        <v>31</v>
      </c>
      <c r="C17" s="13"/>
      <c r="D17" s="13"/>
      <c r="E17" s="13" t="s">
        <v>7</v>
      </c>
      <c r="F17" s="62">
        <v>52739</v>
      </c>
      <c r="G17" s="62">
        <v>54983</v>
      </c>
      <c r="H17" s="62">
        <v>54349</v>
      </c>
      <c r="I17" s="62">
        <v>54751</v>
      </c>
      <c r="J17" s="62">
        <v>55379</v>
      </c>
      <c r="K17" s="62">
        <v>54637</v>
      </c>
      <c r="L17" s="62">
        <v>52518</v>
      </c>
      <c r="M17" s="62">
        <v>51974</v>
      </c>
      <c r="N17" s="62">
        <v>53868</v>
      </c>
      <c r="O17" s="62">
        <v>53687</v>
      </c>
      <c r="P17" s="62">
        <v>0</v>
      </c>
      <c r="Q17" s="62">
        <v>58370</v>
      </c>
      <c r="R17" s="62">
        <f>+R18/R16</f>
        <v>54106.86602174471</v>
      </c>
    </row>
    <row r="18" spans="1:18" ht="15" thickBot="1" x14ac:dyDescent="0.35">
      <c r="A18" s="12" t="s">
        <v>32</v>
      </c>
      <c r="B18" s="13" t="s">
        <v>33</v>
      </c>
      <c r="C18" s="13"/>
      <c r="D18" s="13"/>
      <c r="E18" s="13" t="s">
        <v>13</v>
      </c>
      <c r="F18" s="62">
        <f>+F17*F16</f>
        <v>38736795.5</v>
      </c>
      <c r="G18" s="62">
        <f t="shared" ref="G18:L18" si="0">+G17*G16</f>
        <v>31560242</v>
      </c>
      <c r="H18" s="62">
        <f t="shared" si="0"/>
        <v>31440896.5</v>
      </c>
      <c r="I18" s="62">
        <f t="shared" si="0"/>
        <v>38243573.5</v>
      </c>
      <c r="J18" s="62">
        <f t="shared" si="0"/>
        <v>30984550.5</v>
      </c>
      <c r="K18" s="62">
        <f>+K17*K16</f>
        <v>38792270</v>
      </c>
      <c r="L18" s="62">
        <f t="shared" si="0"/>
        <v>29200008</v>
      </c>
      <c r="M18" s="62">
        <f>+M17*M16</f>
        <v>24167910</v>
      </c>
      <c r="N18" s="62">
        <f t="shared" ref="N18" si="1">+N17*N16</f>
        <v>30246882</v>
      </c>
      <c r="O18" s="62">
        <f t="shared" ref="O18" si="2">+O17*O16</f>
        <v>10146843</v>
      </c>
      <c r="P18" s="62">
        <f t="shared" ref="P18" si="3">+P17*P16</f>
        <v>0</v>
      </c>
      <c r="Q18" s="62">
        <f>+Q17*Q16</f>
        <v>12491180</v>
      </c>
      <c r="R18" s="62">
        <f>SUM(F18:Q18)</f>
        <v>316011151</v>
      </c>
    </row>
    <row r="24" spans="1:18" x14ac:dyDescent="0.3">
      <c r="D24" s="69"/>
    </row>
    <row r="25" spans="1:18" x14ac:dyDescent="0.3">
      <c r="D25" s="69"/>
    </row>
    <row r="26" spans="1:18" x14ac:dyDescent="0.3">
      <c r="D26" s="69"/>
    </row>
    <row r="27" spans="1:18" x14ac:dyDescent="0.3">
      <c r="D27" s="69"/>
    </row>
    <row r="28" spans="1:18" x14ac:dyDescent="0.3">
      <c r="D28" s="69"/>
    </row>
    <row r="29" spans="1:18" x14ac:dyDescent="0.3">
      <c r="D29" s="69"/>
    </row>
    <row r="30" spans="1:18" x14ac:dyDescent="0.3">
      <c r="D30" s="69"/>
    </row>
    <row r="31" spans="1:18" x14ac:dyDescent="0.3">
      <c r="D31" s="69"/>
    </row>
    <row r="32" spans="1:18" x14ac:dyDescent="0.3">
      <c r="D32" s="69"/>
    </row>
    <row r="33" spans="4:4" x14ac:dyDescent="0.3">
      <c r="D33" s="69"/>
    </row>
    <row r="34" spans="4:4" x14ac:dyDescent="0.3">
      <c r="D34" s="69"/>
    </row>
    <row r="35" spans="4:4" x14ac:dyDescent="0.3">
      <c r="D35" s="6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topLeftCell="H13" zoomScale="70" zoomScaleNormal="70" workbookViewId="0">
      <selection activeCell="R20" sqref="R20"/>
    </sheetView>
  </sheetViews>
  <sheetFormatPr defaultRowHeight="14.4" x14ac:dyDescent="0.3"/>
  <cols>
    <col min="1" max="1" width="24.33203125" customWidth="1"/>
    <col min="2" max="2" width="10.6640625" customWidth="1"/>
    <col min="3" max="3" width="14.109375" customWidth="1"/>
    <col min="4" max="4" width="19.88671875" customWidth="1"/>
    <col min="5" max="5" width="19.109375" bestFit="1" customWidth="1"/>
    <col min="6" max="17" width="12.6640625" customWidth="1"/>
    <col min="18" max="18" width="18.33203125" style="18" customWidth="1"/>
    <col min="19" max="19" width="2.44140625" customWidth="1"/>
  </cols>
  <sheetData>
    <row r="1" spans="1:18" ht="42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>
        <v>45292</v>
      </c>
      <c r="G1" s="3">
        <v>45323</v>
      </c>
      <c r="H1" s="3">
        <v>45352</v>
      </c>
      <c r="I1" s="3">
        <v>45383</v>
      </c>
      <c r="J1" s="3">
        <v>45413</v>
      </c>
      <c r="K1" s="3">
        <v>45444</v>
      </c>
      <c r="L1" s="3">
        <v>45474</v>
      </c>
      <c r="M1" s="3">
        <v>45505</v>
      </c>
      <c r="N1" s="3">
        <v>45536</v>
      </c>
      <c r="O1" s="3">
        <v>45566</v>
      </c>
      <c r="P1" s="3">
        <v>45597</v>
      </c>
      <c r="Q1" s="3">
        <v>45627</v>
      </c>
      <c r="R1" s="3" t="s">
        <v>52</v>
      </c>
    </row>
    <row r="2" spans="1:18" ht="16.5" customHeight="1" thickBot="1" x14ac:dyDescent="0.35">
      <c r="A2" s="4" t="s">
        <v>5</v>
      </c>
      <c r="B2" s="5" t="s">
        <v>6</v>
      </c>
      <c r="C2" s="5" t="s">
        <v>7</v>
      </c>
      <c r="D2" s="5" t="s">
        <v>8</v>
      </c>
      <c r="E2" s="5" t="s">
        <v>7</v>
      </c>
      <c r="F2" s="66">
        <v>161</v>
      </c>
      <c r="G2" s="64">
        <v>157</v>
      </c>
      <c r="H2" s="66">
        <v>154.9</v>
      </c>
      <c r="I2" s="64">
        <v>158.30000000000001</v>
      </c>
      <c r="J2" s="66">
        <v>159.80000000000001</v>
      </c>
      <c r="K2" s="66">
        <v>148.9</v>
      </c>
      <c r="L2" s="66">
        <v>154.1</v>
      </c>
      <c r="M2" s="66">
        <v>155</v>
      </c>
      <c r="N2" s="64">
        <v>152.5</v>
      </c>
      <c r="O2" s="64">
        <v>156.6</v>
      </c>
      <c r="P2" s="64">
        <v>0</v>
      </c>
      <c r="Q2" s="64">
        <v>0</v>
      </c>
      <c r="R2" s="70"/>
    </row>
    <row r="3" spans="1:18" ht="28.2" thickBot="1" x14ac:dyDescent="0.35">
      <c r="A3" s="9" t="s">
        <v>9</v>
      </c>
      <c r="B3" s="10" t="s">
        <v>10</v>
      </c>
      <c r="C3" s="10" t="s">
        <v>11</v>
      </c>
      <c r="D3" s="10" t="s">
        <v>12</v>
      </c>
      <c r="E3" s="10" t="s">
        <v>13</v>
      </c>
      <c r="F3" s="68">
        <v>5813.14</v>
      </c>
      <c r="G3" s="68">
        <v>4717.55</v>
      </c>
      <c r="H3" s="68">
        <v>5822.61</v>
      </c>
      <c r="I3" s="68">
        <v>4874.97</v>
      </c>
      <c r="J3" s="68">
        <v>4882.51</v>
      </c>
      <c r="K3" s="68">
        <v>4858.63</v>
      </c>
      <c r="L3" s="68">
        <v>1558.66</v>
      </c>
      <c r="M3" s="68">
        <v>4830.09</v>
      </c>
      <c r="N3" s="68">
        <v>4299.78</v>
      </c>
      <c r="O3" s="68">
        <v>2548.87</v>
      </c>
      <c r="P3" s="68">
        <v>0</v>
      </c>
      <c r="Q3" s="68">
        <v>0</v>
      </c>
      <c r="R3" s="71">
        <f>+SUM(F3:Q3)</f>
        <v>44206.810000000005</v>
      </c>
    </row>
    <row r="4" spans="1:18" ht="15" thickBot="1" x14ac:dyDescent="0.35">
      <c r="A4" s="4" t="s">
        <v>14</v>
      </c>
      <c r="B4" s="5" t="s">
        <v>6</v>
      </c>
      <c r="C4" s="5" t="s">
        <v>7</v>
      </c>
      <c r="D4" s="5" t="s">
        <v>8</v>
      </c>
      <c r="E4" s="5" t="s">
        <v>7</v>
      </c>
      <c r="F4" s="66">
        <v>2.54</v>
      </c>
      <c r="G4" s="65">
        <v>1.59</v>
      </c>
      <c r="H4" s="66">
        <v>2.85</v>
      </c>
      <c r="I4" s="65">
        <v>3.7</v>
      </c>
      <c r="J4" s="66">
        <v>5.49</v>
      </c>
      <c r="K4" s="66">
        <v>5.0999999999999996</v>
      </c>
      <c r="L4" s="66">
        <v>5.45</v>
      </c>
      <c r="M4" s="66">
        <v>5.72</v>
      </c>
      <c r="N4" s="65">
        <v>5.48</v>
      </c>
      <c r="O4" s="65">
        <v>5.21</v>
      </c>
      <c r="P4" s="65">
        <v>0</v>
      </c>
      <c r="Q4" s="65">
        <v>0</v>
      </c>
      <c r="R4" s="70"/>
    </row>
    <row r="5" spans="1:18" ht="28.2" thickBot="1" x14ac:dyDescent="0.35">
      <c r="A5" s="9" t="s">
        <v>15</v>
      </c>
      <c r="B5" s="10" t="s">
        <v>10</v>
      </c>
      <c r="C5" s="10" t="s">
        <v>11</v>
      </c>
      <c r="D5" s="10" t="s">
        <v>12</v>
      </c>
      <c r="E5" s="10" t="s">
        <v>13</v>
      </c>
      <c r="F5" s="68">
        <v>91.81</v>
      </c>
      <c r="G5" s="68">
        <v>47.87</v>
      </c>
      <c r="H5" s="68">
        <v>107.17</v>
      </c>
      <c r="I5" s="68">
        <v>113.93</v>
      </c>
      <c r="J5" s="68">
        <v>167.64</v>
      </c>
      <c r="K5" s="68">
        <v>166.47</v>
      </c>
      <c r="L5" s="68">
        <v>55.08</v>
      </c>
      <c r="M5" s="68">
        <v>178.33</v>
      </c>
      <c r="N5" s="68">
        <v>154.38999999999999</v>
      </c>
      <c r="O5" s="68">
        <v>84.73</v>
      </c>
      <c r="P5" s="68">
        <v>0</v>
      </c>
      <c r="Q5" s="68">
        <v>0</v>
      </c>
      <c r="R5" s="71">
        <f>+SUM(F5:Q5)</f>
        <v>1167.42</v>
      </c>
    </row>
    <row r="6" spans="1:18" ht="15" thickBot="1" x14ac:dyDescent="0.35">
      <c r="A6" s="4" t="s">
        <v>27</v>
      </c>
      <c r="B6" s="5" t="s">
        <v>6</v>
      </c>
      <c r="C6" s="5" t="s">
        <v>7</v>
      </c>
      <c r="D6" s="5" t="s">
        <v>8</v>
      </c>
      <c r="E6" s="5" t="s">
        <v>7</v>
      </c>
      <c r="F6" s="66">
        <v>2.96</v>
      </c>
      <c r="G6" s="65">
        <v>3.77</v>
      </c>
      <c r="H6" s="66">
        <v>3.44</v>
      </c>
      <c r="I6" s="65">
        <v>5.62</v>
      </c>
      <c r="J6" s="66">
        <v>4.7699999999999996</v>
      </c>
      <c r="K6" s="66">
        <v>5.72</v>
      </c>
      <c r="L6" s="66">
        <v>2.97</v>
      </c>
      <c r="M6" s="66">
        <v>2.16</v>
      </c>
      <c r="N6" s="65">
        <v>2.98</v>
      </c>
      <c r="O6" s="65">
        <v>1.9</v>
      </c>
      <c r="P6" s="65">
        <v>0</v>
      </c>
      <c r="Q6" s="65">
        <v>0</v>
      </c>
      <c r="R6" s="70"/>
    </row>
    <row r="7" spans="1:18" ht="28.2" thickBot="1" x14ac:dyDescent="0.35">
      <c r="A7" s="9" t="s">
        <v>16</v>
      </c>
      <c r="B7" s="10" t="s">
        <v>10</v>
      </c>
      <c r="C7" s="10" t="s">
        <v>11</v>
      </c>
      <c r="D7" s="10" t="s">
        <v>12</v>
      </c>
      <c r="E7" s="10" t="s">
        <v>13</v>
      </c>
      <c r="F7" s="68">
        <v>106.77</v>
      </c>
      <c r="G7" s="68">
        <v>113.29</v>
      </c>
      <c r="H7" s="68">
        <v>129.16999999999999</v>
      </c>
      <c r="I7" s="68">
        <v>172.98</v>
      </c>
      <c r="J7" s="68">
        <v>145.80000000000001</v>
      </c>
      <c r="K7" s="68">
        <v>186.7</v>
      </c>
      <c r="L7" s="68">
        <v>30.05</v>
      </c>
      <c r="M7" s="68">
        <v>67.239999999999995</v>
      </c>
      <c r="N7" s="68">
        <v>84.08</v>
      </c>
      <c r="O7" s="68">
        <v>30.9</v>
      </c>
      <c r="P7" s="68">
        <v>0</v>
      </c>
      <c r="Q7" s="68">
        <v>0</v>
      </c>
      <c r="R7" s="71">
        <f>+SUM(F7:Q7)</f>
        <v>1066.98</v>
      </c>
    </row>
    <row r="8" spans="1:18" ht="15" thickBot="1" x14ac:dyDescent="0.35">
      <c r="A8" s="4" t="s">
        <v>17</v>
      </c>
      <c r="B8" s="5" t="s">
        <v>6</v>
      </c>
      <c r="C8" s="5" t="s">
        <v>7</v>
      </c>
      <c r="D8" s="5" t="s">
        <v>8</v>
      </c>
      <c r="E8" s="5" t="s">
        <v>7</v>
      </c>
      <c r="F8" s="66">
        <v>2.2400000000000002</v>
      </c>
      <c r="G8" s="65">
        <v>2.0299999999999998</v>
      </c>
      <c r="H8" s="66">
        <v>1.91</v>
      </c>
      <c r="I8" s="65">
        <v>1.9</v>
      </c>
      <c r="J8" s="66">
        <v>2.23</v>
      </c>
      <c r="K8" s="66">
        <v>3.67</v>
      </c>
      <c r="L8" s="66">
        <v>2.63</v>
      </c>
      <c r="M8" s="66">
        <v>2.17</v>
      </c>
      <c r="N8" s="65">
        <v>2.73</v>
      </c>
      <c r="O8" s="65">
        <v>2.73</v>
      </c>
      <c r="P8" s="65">
        <v>0</v>
      </c>
      <c r="Q8" s="65">
        <v>0</v>
      </c>
      <c r="R8" s="70"/>
    </row>
    <row r="9" spans="1:18" ht="28.2" thickBot="1" x14ac:dyDescent="0.35">
      <c r="A9" s="9" t="s">
        <v>18</v>
      </c>
      <c r="B9" s="10" t="s">
        <v>10</v>
      </c>
      <c r="C9" s="10" t="s">
        <v>11</v>
      </c>
      <c r="D9" s="10" t="s">
        <v>12</v>
      </c>
      <c r="E9" s="10" t="s">
        <v>13</v>
      </c>
      <c r="F9" s="68">
        <v>80.92</v>
      </c>
      <c r="G9" s="68">
        <v>61.01</v>
      </c>
      <c r="H9" s="68">
        <v>71.91</v>
      </c>
      <c r="I9" s="68">
        <v>58.48</v>
      </c>
      <c r="J9" s="68">
        <v>68.16</v>
      </c>
      <c r="K9" s="68">
        <v>119.62</v>
      </c>
      <c r="L9" s="68">
        <v>26.61</v>
      </c>
      <c r="M9" s="68">
        <v>67.66</v>
      </c>
      <c r="N9" s="68">
        <v>76.959999999999994</v>
      </c>
      <c r="O9" s="68">
        <v>44.38</v>
      </c>
      <c r="P9" s="68">
        <v>0</v>
      </c>
      <c r="Q9" s="68">
        <v>0</v>
      </c>
      <c r="R9" s="71">
        <f>+SUM(F9:Q9)</f>
        <v>675.71</v>
      </c>
    </row>
    <row r="10" spans="1:18" ht="15" thickBot="1" x14ac:dyDescent="0.35">
      <c r="A10" s="4" t="s">
        <v>19</v>
      </c>
      <c r="B10" s="5" t="s">
        <v>6</v>
      </c>
      <c r="C10" s="5" t="s">
        <v>7</v>
      </c>
      <c r="D10" s="5" t="s">
        <v>8</v>
      </c>
      <c r="E10" s="5" t="s">
        <v>7</v>
      </c>
      <c r="F10" s="66">
        <v>0</v>
      </c>
      <c r="G10" s="65">
        <v>0</v>
      </c>
      <c r="H10" s="66">
        <v>0</v>
      </c>
      <c r="I10" s="65">
        <v>0</v>
      </c>
      <c r="J10" s="66">
        <v>0</v>
      </c>
      <c r="K10" s="66">
        <v>0</v>
      </c>
      <c r="L10" s="66">
        <v>0</v>
      </c>
      <c r="M10" s="66">
        <v>0</v>
      </c>
      <c r="N10" s="65">
        <v>0</v>
      </c>
      <c r="O10" s="65">
        <v>0.02</v>
      </c>
      <c r="P10" s="65">
        <v>0</v>
      </c>
      <c r="Q10" s="65">
        <v>0</v>
      </c>
      <c r="R10" s="70"/>
    </row>
    <row r="11" spans="1:18" ht="28.2" thickBot="1" x14ac:dyDescent="0.35">
      <c r="A11" s="9" t="s">
        <v>20</v>
      </c>
      <c r="B11" s="10" t="s">
        <v>10</v>
      </c>
      <c r="C11" s="10" t="s">
        <v>11</v>
      </c>
      <c r="D11" s="10" t="s">
        <v>12</v>
      </c>
      <c r="E11" s="10" t="s">
        <v>13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0.08</v>
      </c>
      <c r="L11" s="68">
        <v>0</v>
      </c>
      <c r="M11" s="68">
        <v>0</v>
      </c>
      <c r="N11" s="68">
        <v>0</v>
      </c>
      <c r="O11" s="68">
        <v>0.37</v>
      </c>
      <c r="P11" s="68">
        <v>0</v>
      </c>
      <c r="Q11" s="68">
        <v>0</v>
      </c>
      <c r="R11" s="71">
        <f>+SUM(F11:Q11)</f>
        <v>0.45</v>
      </c>
    </row>
    <row r="12" spans="1:18" ht="15" thickBot="1" x14ac:dyDescent="0.35">
      <c r="A12" s="4" t="s">
        <v>21</v>
      </c>
      <c r="B12" s="5" t="s">
        <v>6</v>
      </c>
      <c r="C12" s="5" t="s">
        <v>7</v>
      </c>
      <c r="D12" s="5" t="s">
        <v>8</v>
      </c>
      <c r="E12" s="5" t="s">
        <v>7</v>
      </c>
      <c r="F12" s="64">
        <v>0.01</v>
      </c>
      <c r="G12" s="65">
        <v>0.01</v>
      </c>
      <c r="H12" s="64">
        <v>0.01</v>
      </c>
      <c r="I12" s="65">
        <v>0.03</v>
      </c>
      <c r="J12" s="64">
        <v>0.05</v>
      </c>
      <c r="K12" s="64">
        <v>0.79</v>
      </c>
      <c r="L12" s="64">
        <v>0.02</v>
      </c>
      <c r="M12" s="64">
        <v>0.01</v>
      </c>
      <c r="N12" s="65">
        <v>0.01</v>
      </c>
      <c r="O12" s="65">
        <v>0.02</v>
      </c>
      <c r="P12" s="65">
        <v>0</v>
      </c>
      <c r="Q12" s="65">
        <v>0</v>
      </c>
      <c r="R12" s="70"/>
    </row>
    <row r="13" spans="1:18" ht="28.2" thickBot="1" x14ac:dyDescent="0.35">
      <c r="A13" s="9" t="s">
        <v>22</v>
      </c>
      <c r="B13" s="10" t="s">
        <v>10</v>
      </c>
      <c r="C13" s="10" t="s">
        <v>11</v>
      </c>
      <c r="D13" s="10" t="s">
        <v>12</v>
      </c>
      <c r="E13" s="10" t="s">
        <v>13</v>
      </c>
      <c r="F13" s="68">
        <v>0.45</v>
      </c>
      <c r="G13" s="68">
        <v>0.28999999999999998</v>
      </c>
      <c r="H13" s="68">
        <v>0.5</v>
      </c>
      <c r="I13" s="68">
        <v>0.99</v>
      </c>
      <c r="J13" s="68">
        <v>1.48</v>
      </c>
      <c r="K13" s="68">
        <v>25.67</v>
      </c>
      <c r="L13" s="68">
        <v>0.21</v>
      </c>
      <c r="M13" s="68">
        <v>0.17</v>
      </c>
      <c r="N13" s="68">
        <v>0.4</v>
      </c>
      <c r="O13" s="68">
        <v>0.28000000000000003</v>
      </c>
      <c r="P13" s="68">
        <v>0</v>
      </c>
      <c r="Q13" s="68">
        <v>0</v>
      </c>
      <c r="R13" s="71">
        <f>+SUM(F13:Q13)</f>
        <v>30.440000000000005</v>
      </c>
    </row>
    <row r="14" spans="1:18" ht="15" thickBot="1" x14ac:dyDescent="0.35">
      <c r="A14" s="4" t="s">
        <v>23</v>
      </c>
      <c r="B14" s="5" t="s">
        <v>6</v>
      </c>
      <c r="C14" s="5" t="s">
        <v>7</v>
      </c>
      <c r="D14" s="5" t="s">
        <v>8</v>
      </c>
      <c r="E14" s="5" t="s">
        <v>7</v>
      </c>
      <c r="F14" s="64">
        <v>0</v>
      </c>
      <c r="G14" s="65">
        <v>0</v>
      </c>
      <c r="H14" s="64">
        <v>0</v>
      </c>
      <c r="I14" s="65">
        <v>0</v>
      </c>
      <c r="J14" s="64">
        <v>0</v>
      </c>
      <c r="K14" s="64">
        <v>0</v>
      </c>
      <c r="L14" s="64">
        <v>0</v>
      </c>
      <c r="M14" s="64">
        <v>0.01</v>
      </c>
      <c r="N14" s="65">
        <v>0.03</v>
      </c>
      <c r="O14" s="65">
        <v>0</v>
      </c>
      <c r="P14" s="65">
        <v>0</v>
      </c>
      <c r="Q14" s="65">
        <v>0</v>
      </c>
      <c r="R14" s="70"/>
    </row>
    <row r="15" spans="1:18" ht="28.2" thickBot="1" x14ac:dyDescent="0.35">
      <c r="A15" s="9" t="s">
        <v>24</v>
      </c>
      <c r="B15" s="10" t="s">
        <v>10</v>
      </c>
      <c r="C15" s="10" t="s">
        <v>11</v>
      </c>
      <c r="D15" s="10" t="s">
        <v>12</v>
      </c>
      <c r="E15" s="10" t="s">
        <v>13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0.2</v>
      </c>
      <c r="N15" s="68">
        <v>0.86</v>
      </c>
      <c r="O15" s="68">
        <v>0</v>
      </c>
      <c r="P15" s="68">
        <v>0</v>
      </c>
      <c r="Q15" s="68">
        <v>0</v>
      </c>
      <c r="R15" s="71">
        <f>+SUM(F15:Q15)</f>
        <v>1.06</v>
      </c>
    </row>
    <row r="16" spans="1:18" ht="15" thickBot="1" x14ac:dyDescent="0.35">
      <c r="A16" s="12" t="s">
        <v>28</v>
      </c>
      <c r="B16" s="13" t="s">
        <v>30</v>
      </c>
      <c r="C16" s="13"/>
      <c r="D16" s="13"/>
      <c r="E16" s="13" t="s">
        <v>7</v>
      </c>
      <c r="F16" s="72">
        <v>642.5</v>
      </c>
      <c r="G16" s="72">
        <v>556.5</v>
      </c>
      <c r="H16" s="72">
        <v>729.5</v>
      </c>
      <c r="I16" s="72">
        <v>588</v>
      </c>
      <c r="J16" s="72">
        <v>588</v>
      </c>
      <c r="K16" s="72">
        <v>620</v>
      </c>
      <c r="L16" s="72">
        <v>188</v>
      </c>
      <c r="M16" s="72">
        <v>592</v>
      </c>
      <c r="N16" s="72">
        <v>526.5</v>
      </c>
      <c r="O16" s="72">
        <v>297</v>
      </c>
      <c r="P16" s="72">
        <v>0</v>
      </c>
      <c r="Q16" s="72">
        <v>0</v>
      </c>
      <c r="R16" s="73">
        <f>SUM(F16:Q16)</f>
        <v>5328</v>
      </c>
    </row>
    <row r="17" spans="1:18" ht="15" thickBot="1" x14ac:dyDescent="0.35">
      <c r="A17" s="12" t="s">
        <v>29</v>
      </c>
      <c r="B17" s="13" t="s">
        <v>31</v>
      </c>
      <c r="C17" s="13"/>
      <c r="D17" s="13"/>
      <c r="E17" s="13" t="s">
        <v>7</v>
      </c>
      <c r="F17" s="62">
        <v>56193</v>
      </c>
      <c r="G17" s="62">
        <v>54000</v>
      </c>
      <c r="H17" s="62">
        <v>51537</v>
      </c>
      <c r="I17" s="62">
        <v>52390</v>
      </c>
      <c r="J17" s="62">
        <v>51973</v>
      </c>
      <c r="K17" s="62">
        <v>52624</v>
      </c>
      <c r="L17" s="62">
        <v>53786</v>
      </c>
      <c r="M17" s="62">
        <v>52651</v>
      </c>
      <c r="N17" s="62">
        <v>53535</v>
      </c>
      <c r="O17" s="62">
        <v>54803</v>
      </c>
      <c r="P17" s="62">
        <v>0</v>
      </c>
      <c r="Q17" s="62">
        <v>0</v>
      </c>
      <c r="R17" s="17">
        <f>+R18/R16</f>
        <v>53207.093937687685</v>
      </c>
    </row>
    <row r="18" spans="1:18" ht="15" thickBot="1" x14ac:dyDescent="0.35">
      <c r="A18" s="12" t="s">
        <v>32</v>
      </c>
      <c r="B18" s="13" t="s">
        <v>33</v>
      </c>
      <c r="C18" s="13"/>
      <c r="D18" s="13"/>
      <c r="E18" s="13" t="s">
        <v>13</v>
      </c>
      <c r="F18" s="62">
        <f t="shared" ref="F18:L18" si="0">+F17*F16</f>
        <v>36104002.5</v>
      </c>
      <c r="G18" s="62">
        <f t="shared" si="0"/>
        <v>30051000</v>
      </c>
      <c r="H18" s="62">
        <f t="shared" si="0"/>
        <v>37596241.5</v>
      </c>
      <c r="I18" s="62">
        <f t="shared" si="0"/>
        <v>30805320</v>
      </c>
      <c r="J18" s="62">
        <f t="shared" si="0"/>
        <v>30560124</v>
      </c>
      <c r="K18" s="62">
        <f t="shared" si="0"/>
        <v>32626880</v>
      </c>
      <c r="L18" s="62">
        <f t="shared" si="0"/>
        <v>10111768</v>
      </c>
      <c r="M18" s="62">
        <f>+M17*M16</f>
        <v>31169392</v>
      </c>
      <c r="N18" s="62">
        <f>+N17*N16</f>
        <v>28186177.5</v>
      </c>
      <c r="O18" s="62">
        <f>+O17*O16</f>
        <v>16276491</v>
      </c>
      <c r="P18" s="62">
        <f>+P17*P16</f>
        <v>0</v>
      </c>
      <c r="Q18" s="62">
        <f>+Q17*Q16</f>
        <v>0</v>
      </c>
      <c r="R18" s="19">
        <f>SUM(F18:Q18)</f>
        <v>283487396.5</v>
      </c>
    </row>
  </sheetData>
  <pageMargins left="0.7" right="0.7" top="0.75" bottom="0.75" header="0.3" footer="0.3"/>
  <ignoredErrors>
    <ignoredError sqref="R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5"/>
  <sheetViews>
    <sheetView zoomScale="80" zoomScaleNormal="80" workbookViewId="0">
      <selection activeCell="R3" sqref="R3"/>
    </sheetView>
  </sheetViews>
  <sheetFormatPr defaultRowHeight="14.4" x14ac:dyDescent="0.3"/>
  <cols>
    <col min="1" max="1" width="24.33203125" customWidth="1"/>
    <col min="2" max="2" width="10.6640625" customWidth="1"/>
    <col min="3" max="3" width="14.109375" customWidth="1"/>
    <col min="4" max="4" width="19.88671875" customWidth="1"/>
    <col min="5" max="5" width="17.109375" customWidth="1"/>
    <col min="6" max="17" width="12.6640625" customWidth="1"/>
    <col min="18" max="18" width="17.33203125" style="18" bestFit="1" customWidth="1"/>
  </cols>
  <sheetData>
    <row r="1" spans="1:18" ht="42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>
        <v>45292</v>
      </c>
      <c r="G1" s="3">
        <v>45323</v>
      </c>
      <c r="H1" s="3">
        <v>45352</v>
      </c>
      <c r="I1" s="3">
        <v>45383</v>
      </c>
      <c r="J1" s="3">
        <v>45413</v>
      </c>
      <c r="K1" s="3">
        <v>45444</v>
      </c>
      <c r="L1" s="3">
        <v>45474</v>
      </c>
      <c r="M1" s="3">
        <v>45505</v>
      </c>
      <c r="N1" s="3">
        <v>45536</v>
      </c>
      <c r="O1" s="3">
        <v>45566</v>
      </c>
      <c r="P1" s="3">
        <v>45597</v>
      </c>
      <c r="Q1" s="3">
        <v>45627</v>
      </c>
      <c r="R1" s="3" t="s">
        <v>52</v>
      </c>
    </row>
    <row r="2" spans="1:18" ht="15.6" thickBot="1" x14ac:dyDescent="0.35">
      <c r="A2" s="4" t="s">
        <v>5</v>
      </c>
      <c r="B2" s="5" t="s">
        <v>6</v>
      </c>
      <c r="C2" s="5" t="s">
        <v>7</v>
      </c>
      <c r="D2" s="5" t="s">
        <v>8</v>
      </c>
      <c r="E2" s="5" t="s">
        <v>7</v>
      </c>
      <c r="F2" s="6">
        <f>+IF(F3=0,0,+F3/('Linea 1'!F$18+'Linea 2'!F$18)*1000000)</f>
        <v>154.85243757021405</v>
      </c>
      <c r="G2" s="6">
        <f>+IF(G3=0,0,+G3/('Linea 1'!G$18+'Linea 2'!G$18)*1000000)</f>
        <v>152.40189444647132</v>
      </c>
      <c r="H2" s="6">
        <f>+IF(H3=0,0,+H3/('Linea 1'!H$18+'Linea 2'!H$18)*1000000)</f>
        <v>156.95508698521078</v>
      </c>
      <c r="I2" s="6">
        <f>+IF(I3=0,0,+I3/('Linea 1'!I$18+'Linea 2'!I$18)*1000000)</f>
        <v>154.97713949608766</v>
      </c>
      <c r="J2" s="6">
        <f>+IF(J3=0,0,+J3/('Linea 1'!J$18+'Linea 2'!J$18)*1000000)</f>
        <v>79.332778013148811</v>
      </c>
      <c r="K2" s="6">
        <f>+IF(K3=0,0,+K3/('Linea 1'!K$18+'Linea 2'!K$18)*1000000)</f>
        <v>68.029793129713809</v>
      </c>
      <c r="L2" s="6">
        <f>+IF(L3=0,0,+L3/('Linea 1'!L$18+'Linea 2'!L$18)*1000000)</f>
        <v>148.39980773191218</v>
      </c>
      <c r="M2" s="6">
        <f>+IF(M3=0,0,+M3/('Linea 1'!M$18+'Linea 2'!M$18)*1000000)</f>
        <v>154.51331544859201</v>
      </c>
      <c r="N2" s="6">
        <f>+IF(N3=0,0,+N3/('Linea 1'!N$18+'Linea 2'!N$18)*1000000)</f>
        <v>152.49826170748426</v>
      </c>
      <c r="O2" s="6">
        <f>+IF(O3=0,0,+O3/('Linea 1'!O$18+'Linea 2'!O$18)*1000000)</f>
        <v>158.58104809938064</v>
      </c>
      <c r="P2" s="6">
        <f>+IF(P3=0,0,+P3/('Linea 1'!P$18+'Linea 2'!P$18)*1000000)</f>
        <v>0</v>
      </c>
      <c r="Q2" s="6">
        <f>+IF(Q3=0,0,+Q3/('Linea 1'!Q$18+'Linea 2'!Q$18)*1000000)</f>
        <v>147.95399633981737</v>
      </c>
      <c r="R2" s="15"/>
    </row>
    <row r="3" spans="1:18" ht="28.2" thickBot="1" x14ac:dyDescent="0.35">
      <c r="A3" s="9" t="s">
        <v>9</v>
      </c>
      <c r="B3" s="10" t="s">
        <v>10</v>
      </c>
      <c r="C3" s="10" t="s">
        <v>11</v>
      </c>
      <c r="D3" s="10" t="s">
        <v>12</v>
      </c>
      <c r="E3" s="10" t="s">
        <v>13</v>
      </c>
      <c r="F3" s="11">
        <f>+'Linea 1'!F3+'Linea 2'!F3</f>
        <v>11589.28</v>
      </c>
      <c r="G3" s="11">
        <f>+'Linea 1'!G3+'Linea 2'!G3</f>
        <v>9389.67</v>
      </c>
      <c r="H3" s="11">
        <f>+'Linea 1'!H3+'Linea 2'!H3</f>
        <v>10835.73</v>
      </c>
      <c r="I3" s="11">
        <f>+'Linea 1'!I3+'Linea 2'!I3</f>
        <v>10701</v>
      </c>
      <c r="J3" s="11">
        <f>+'Linea 1'!J3+'Linea 2'!J3</f>
        <v>4882.51</v>
      </c>
      <c r="K3" s="11">
        <f>+'Linea 1'!K3+'Linea 2'!K3</f>
        <v>4858.63</v>
      </c>
      <c r="L3" s="11">
        <f>+'Linea 1'!L3+'Linea 2'!L3</f>
        <v>5833.86</v>
      </c>
      <c r="M3" s="11">
        <f>+'Linea 1'!M3+'Linea 2'!M3</f>
        <v>8550.35</v>
      </c>
      <c r="N3" s="11">
        <f>+'Linea 1'!N3+'Linea 2'!N3</f>
        <v>8910.9399999999987</v>
      </c>
      <c r="O3" s="11">
        <f>+'Linea 1'!O3+'Linea 2'!O3</f>
        <v>4190.24</v>
      </c>
      <c r="P3" s="11">
        <f>+'Linea 1'!P3+'Linea 2'!P3</f>
        <v>0</v>
      </c>
      <c r="Q3" s="11">
        <f>+'Linea 1'!Q3+'Linea 2'!Q3</f>
        <v>1848.12</v>
      </c>
      <c r="R3" s="16">
        <f>+SUM(F3:Q3)</f>
        <v>81590.33</v>
      </c>
    </row>
    <row r="4" spans="1:18" ht="15" thickBot="1" x14ac:dyDescent="0.35">
      <c r="A4" s="4" t="s">
        <v>14</v>
      </c>
      <c r="B4" s="5" t="s">
        <v>6</v>
      </c>
      <c r="C4" s="5" t="s">
        <v>7</v>
      </c>
      <c r="D4" s="5" t="s">
        <v>8</v>
      </c>
      <c r="E4" s="5" t="s">
        <v>7</v>
      </c>
      <c r="F4" s="6">
        <f>+IF(F5=0,0,+F5/('Linea 1'!F$18+'Linea 2'!F$18)*1000000)</f>
        <v>1.3178640879804622</v>
      </c>
      <c r="G4" s="6">
        <f>+IF(G5=0,0,+G5/('Linea 1'!G$18+'Linea 2'!G$18)*1000000)</f>
        <v>0.868510328033965</v>
      </c>
      <c r="H4" s="6">
        <f>+IF(H5=0,0,+H5/('Linea 1'!H$18+'Linea 2'!H$18)*1000000)</f>
        <v>1.8555230374700642</v>
      </c>
      <c r="I4" s="6">
        <f>+IF(I5=0,0,+I5/('Linea 1'!I$18+'Linea 2'!I$18)*1000000)</f>
        <v>1.7707742123340473</v>
      </c>
      <c r="J4" s="6">
        <f>+IF(J5=0,0,+J5/('Linea 1'!J$18+'Linea 2'!J$18)*1000000)</f>
        <v>2.7238749958779942</v>
      </c>
      <c r="K4" s="6">
        <f>+IF(K5=0,0,+K5/('Linea 1'!K$18+'Linea 2'!K$18)*1000000)</f>
        <v>2.3308874440538707</v>
      </c>
      <c r="L4" s="6">
        <f>+IF(L5=0,0,+L5/('Linea 1'!L$18+'Linea 2'!L$18)*1000000)</f>
        <v>4.8407886736025363</v>
      </c>
      <c r="M4" s="6">
        <f>+IF(M5=0,0,+M5/('Linea 1'!M$18+'Linea 2'!M$18)*1000000)</f>
        <v>5.3988898844399742</v>
      </c>
      <c r="N4" s="6">
        <f>+IF(N5=0,0,+N5/('Linea 1'!N$18+'Linea 2'!N$18)*1000000)</f>
        <v>5.288958042664186</v>
      </c>
      <c r="O4" s="6">
        <f>+IF(O5=0,0,+O5/('Linea 1'!O$18+'Linea 2'!O$18)*1000000)</f>
        <v>5.2851014183145848</v>
      </c>
      <c r="P4" s="6">
        <f>+IF(P5=0,0,+P5/('Linea 1'!P$18+'Linea 2'!P$18)*1000000)</f>
        <v>0</v>
      </c>
      <c r="Q4" s="6">
        <f>+IF(Q5=0,0,+Q5/('Linea 1'!Q$18+'Linea 2'!Q$18)*1000000)</f>
        <v>3.4208137261651821</v>
      </c>
      <c r="R4" s="15"/>
    </row>
    <row r="5" spans="1:18" ht="28.2" thickBot="1" x14ac:dyDescent="0.35">
      <c r="A5" s="9" t="s">
        <v>15</v>
      </c>
      <c r="B5" s="10" t="s">
        <v>10</v>
      </c>
      <c r="C5" s="10" t="s">
        <v>11</v>
      </c>
      <c r="D5" s="10" t="s">
        <v>12</v>
      </c>
      <c r="E5" s="10" t="s">
        <v>13</v>
      </c>
      <c r="F5" s="11">
        <f>+'Linea 1'!F5+'Linea 2'!F5</f>
        <v>98.63</v>
      </c>
      <c r="G5" s="11">
        <f>+'Linea 1'!G5+'Linea 2'!G5</f>
        <v>53.51</v>
      </c>
      <c r="H5" s="11">
        <f>+'Linea 1'!H5+'Linea 2'!H5</f>
        <v>128.1</v>
      </c>
      <c r="I5" s="11">
        <f>+'Linea 1'!I5+'Linea 2'!I5</f>
        <v>122.27000000000001</v>
      </c>
      <c r="J5" s="11">
        <f>+'Linea 1'!J5+'Linea 2'!J5</f>
        <v>167.64</v>
      </c>
      <c r="K5" s="11">
        <f>+'Linea 1'!K5+'Linea 2'!K5</f>
        <v>166.47</v>
      </c>
      <c r="L5" s="11">
        <f>+'Linea 1'!L5+'Linea 2'!L5</f>
        <v>190.3</v>
      </c>
      <c r="M5" s="11">
        <f>+'Linea 1'!M5+'Linea 2'!M5</f>
        <v>298.76</v>
      </c>
      <c r="N5" s="11">
        <f>+'Linea 1'!N5+'Linea 2'!N5</f>
        <v>309.04999999999995</v>
      </c>
      <c r="O5" s="11">
        <f>+'Linea 1'!O5+'Linea 2'!O5</f>
        <v>139.65</v>
      </c>
      <c r="P5" s="11">
        <f>+'Linea 1'!P5+'Linea 2'!P5</f>
        <v>0</v>
      </c>
      <c r="Q5" s="11">
        <f>+'Linea 1'!Q5+'Linea 2'!Q5</f>
        <v>42.73</v>
      </c>
      <c r="R5" s="16">
        <f>+SUM(F5:Q5)</f>
        <v>1717.1100000000001</v>
      </c>
    </row>
    <row r="6" spans="1:18" ht="15" thickBot="1" x14ac:dyDescent="0.35">
      <c r="A6" s="4" t="s">
        <v>27</v>
      </c>
      <c r="B6" s="5" t="s">
        <v>6</v>
      </c>
      <c r="C6" s="5" t="s">
        <v>7</v>
      </c>
      <c r="D6" s="5" t="s">
        <v>8</v>
      </c>
      <c r="E6" s="5" t="s">
        <v>7</v>
      </c>
      <c r="F6" s="6">
        <f>+IF(F7=0,0,+F7/('Linea 1'!F$18+'Linea 2'!F$18)*1000000)</f>
        <v>8.6919169408108115</v>
      </c>
      <c r="G6" s="6">
        <f>+IF(G7=0,0,+G7/('Linea 1'!G$18+'Linea 2'!G$18)*1000000)</f>
        <v>13.355841779654435</v>
      </c>
      <c r="H6" s="6">
        <f>+IF(H7=0,0,+H7/('Linea 1'!H$18+'Linea 2'!H$18)*1000000)</f>
        <v>11.199334479943243</v>
      </c>
      <c r="I6" s="6">
        <f>+IF(I7=0,0,+I7/('Linea 1'!I$18+'Linea 2'!I$18)*1000000)</f>
        <v>10.66649967388688</v>
      </c>
      <c r="J6" s="6">
        <f>+IF(J7=0,0,+J7/('Linea 1'!J$18+'Linea 2'!J$18)*1000000)</f>
        <v>2.3690108231866596</v>
      </c>
      <c r="K6" s="6">
        <f>+IF(K7=0,0,+K7/('Linea 1'!K$18+'Linea 2'!K$18)*1000000)</f>
        <v>2.6141448056998713</v>
      </c>
      <c r="L6" s="6">
        <f>+IF(L7=0,0,+L7/('Linea 1'!L$18+'Linea 2'!L$18)*1000000)</f>
        <v>14.918939302055445</v>
      </c>
      <c r="M6" s="6">
        <f>+IF(M7=0,0,+M7/('Linea 1'!M$18+'Linea 2'!M$18)*1000000)</f>
        <v>10.496717024621114</v>
      </c>
      <c r="N6" s="6">
        <f>+IF(N7=0,0,+N7/('Linea 1'!N$18+'Linea 2'!N$18)*1000000)</f>
        <v>10.424407094412025</v>
      </c>
      <c r="O6" s="6">
        <f>+IF(O7=0,0,+O7/('Linea 1'!O$18+'Linea 2'!O$18)*1000000)</f>
        <v>3.8144315929246471</v>
      </c>
      <c r="P6" s="6">
        <f>+IF(P7=0,0,+P7/('Linea 1'!P$18+'Linea 2'!P$18)*1000000)</f>
        <v>0</v>
      </c>
      <c r="Q6" s="6">
        <f>+IF(Q7=0,0,+Q7/('Linea 1'!Q$18+'Linea 2'!Q$18)*1000000)</f>
        <v>20.26950216072461</v>
      </c>
      <c r="R6" s="15"/>
    </row>
    <row r="7" spans="1:18" ht="28.2" thickBot="1" x14ac:dyDescent="0.35">
      <c r="A7" s="9" t="s">
        <v>16</v>
      </c>
      <c r="B7" s="10" t="s">
        <v>10</v>
      </c>
      <c r="C7" s="10" t="s">
        <v>11</v>
      </c>
      <c r="D7" s="10" t="s">
        <v>12</v>
      </c>
      <c r="E7" s="10" t="s">
        <v>13</v>
      </c>
      <c r="F7" s="11">
        <f>+'Linea 1'!F7+'Linea 2'!F7</f>
        <v>650.51</v>
      </c>
      <c r="G7" s="11">
        <f>+'Linea 1'!G7+'Linea 2'!G7</f>
        <v>822.87</v>
      </c>
      <c r="H7" s="11">
        <f>+'Linea 1'!H7+'Linea 2'!H7</f>
        <v>773.17</v>
      </c>
      <c r="I7" s="11">
        <f>+'Linea 1'!I7+'Linea 2'!I7</f>
        <v>736.51</v>
      </c>
      <c r="J7" s="11">
        <f>+'Linea 1'!J7+'Linea 2'!J7</f>
        <v>145.80000000000001</v>
      </c>
      <c r="K7" s="11">
        <f>+'Linea 1'!K7+'Linea 2'!K7</f>
        <v>186.7</v>
      </c>
      <c r="L7" s="11">
        <f>+'Linea 1'!L7+'Linea 2'!L7</f>
        <v>586.49</v>
      </c>
      <c r="M7" s="11">
        <f>+'Linea 1'!M7+'Linea 2'!M7</f>
        <v>580.86</v>
      </c>
      <c r="N7" s="11">
        <f>+'Linea 1'!N7+'Linea 2'!N7</f>
        <v>609.13</v>
      </c>
      <c r="O7" s="11">
        <f>+'Linea 1'!O7+'Linea 2'!O7</f>
        <v>100.78999999999999</v>
      </c>
      <c r="P7" s="11">
        <f>+'Linea 1'!P7+'Linea 2'!P7</f>
        <v>0</v>
      </c>
      <c r="Q7" s="11">
        <f>+'Linea 1'!Q7+'Linea 2'!Q7</f>
        <v>253.19</v>
      </c>
      <c r="R7" s="16">
        <f>+SUM(F7:Q7)</f>
        <v>5446.0199999999995</v>
      </c>
    </row>
    <row r="8" spans="1:18" ht="15" thickBot="1" x14ac:dyDescent="0.35">
      <c r="A8" s="4" t="s">
        <v>17</v>
      </c>
      <c r="B8" s="5" t="s">
        <v>6</v>
      </c>
      <c r="C8" s="5" t="s">
        <v>7</v>
      </c>
      <c r="D8" s="5" t="s">
        <v>8</v>
      </c>
      <c r="E8" s="5" t="s">
        <v>7</v>
      </c>
      <c r="F8" s="6">
        <f>+IF(F9=0,0,+F9/('Linea 1'!F$18+'Linea 2'!F$18)*1000000)</f>
        <v>2.1250441503843938</v>
      </c>
      <c r="G8" s="6">
        <f>+IF(G9=0,0,+G9/('Linea 1'!G$18+'Linea 2'!G$18)*1000000)</f>
        <v>2.4516629611199856</v>
      </c>
      <c r="H8" s="6">
        <f>+IF(H9=0,0,+H9/('Linea 1'!H$18+'Linea 2'!H$18)*1000000)</f>
        <v>1.9564831902504414</v>
      </c>
      <c r="I8" s="6">
        <f>+IF(I9=0,0,+I9/('Linea 1'!I$18+'Linea 2'!I$18)*1000000)</f>
        <v>2.1620911274993855</v>
      </c>
      <c r="J8" s="6">
        <f>+IF(J9=0,0,+J9/('Linea 1'!J$18+'Linea 2'!J$18)*1000000)</f>
        <v>1.1074881873004299</v>
      </c>
      <c r="K8" s="6">
        <f>+IF(K9=0,0,+K9/('Linea 1'!K$18+'Linea 2'!K$18)*1000000)</f>
        <v>1.6749009194312732</v>
      </c>
      <c r="L8" s="6">
        <f>+IF(L9=0,0,+L9/('Linea 1'!L$18+'Linea 2'!L$18)*1000000)</f>
        <v>3.3107128001543353</v>
      </c>
      <c r="M8" s="6">
        <f>+IF(M9=0,0,+M9/('Linea 1'!M$18+'Linea 2'!M$18)*1000000)</f>
        <v>2.9383434703773594</v>
      </c>
      <c r="N8" s="6">
        <f>+IF(N9=0,0,+N9/('Linea 1'!N$18+'Linea 2'!N$18)*1000000)</f>
        <v>2.969722987036131</v>
      </c>
      <c r="O8" s="6">
        <f>+IF(O9=0,0,+O9/('Linea 1'!O$18+'Linea 2'!O$18)*1000000)</f>
        <v>2.9273368758083289</v>
      </c>
      <c r="P8" s="6">
        <f>+IF(P9=0,0,+P9/('Linea 1'!P$18+'Linea 2'!P$18)*1000000)</f>
        <v>0</v>
      </c>
      <c r="Q8" s="6">
        <f>+IF(Q9=0,0,+Q9/('Linea 1'!Q$18+'Linea 2'!Q$18)*1000000)</f>
        <v>2.9196601121751509</v>
      </c>
      <c r="R8" s="15"/>
    </row>
    <row r="9" spans="1:18" ht="28.2" thickBot="1" x14ac:dyDescent="0.35">
      <c r="A9" s="9" t="s">
        <v>18</v>
      </c>
      <c r="B9" s="10" t="s">
        <v>10</v>
      </c>
      <c r="C9" s="10" t="s">
        <v>11</v>
      </c>
      <c r="D9" s="10" t="s">
        <v>12</v>
      </c>
      <c r="E9" s="10" t="s">
        <v>13</v>
      </c>
      <c r="F9" s="11">
        <f>+'Linea 1'!F9+'Linea 2'!F9</f>
        <v>159.04000000000002</v>
      </c>
      <c r="G9" s="11">
        <f>+'Linea 1'!G9+'Linea 2'!G9</f>
        <v>151.05000000000001</v>
      </c>
      <c r="H9" s="11">
        <f>+'Linea 1'!H9+'Linea 2'!H9</f>
        <v>135.07</v>
      </c>
      <c r="I9" s="11">
        <f>+'Linea 1'!I9+'Linea 2'!I9</f>
        <v>149.29</v>
      </c>
      <c r="J9" s="11">
        <f>+'Linea 1'!J9+'Linea 2'!J9</f>
        <v>68.16</v>
      </c>
      <c r="K9" s="11">
        <f>+'Linea 1'!K9+'Linea 2'!K9</f>
        <v>119.62</v>
      </c>
      <c r="L9" s="11">
        <f>+'Linea 1'!L9+'Linea 2'!L9</f>
        <v>130.15</v>
      </c>
      <c r="M9" s="11">
        <f>+'Linea 1'!M9+'Linea 2'!M9</f>
        <v>162.6</v>
      </c>
      <c r="N9" s="11">
        <f>+'Linea 1'!N9+'Linea 2'!N9</f>
        <v>173.52999999999997</v>
      </c>
      <c r="O9" s="11">
        <f>+'Linea 1'!O9+'Linea 2'!O9</f>
        <v>77.349999999999994</v>
      </c>
      <c r="P9" s="11">
        <f>+'Linea 1'!P9+'Linea 2'!P9</f>
        <v>0</v>
      </c>
      <c r="Q9" s="11">
        <f>+'Linea 1'!Q9+'Linea 2'!Q9</f>
        <v>36.47</v>
      </c>
      <c r="R9" s="16">
        <f>+SUM(F9:Q9)</f>
        <v>1362.33</v>
      </c>
    </row>
    <row r="10" spans="1:18" ht="15" thickBot="1" x14ac:dyDescent="0.35">
      <c r="A10" s="4" t="s">
        <v>19</v>
      </c>
      <c r="B10" s="5" t="s">
        <v>6</v>
      </c>
      <c r="C10" s="5" t="s">
        <v>7</v>
      </c>
      <c r="D10" s="5" t="s">
        <v>8</v>
      </c>
      <c r="E10" s="5" t="s">
        <v>7</v>
      </c>
      <c r="F10" s="6">
        <f>+IF(F11=0,0,+F11/('Linea 1'!F$18+'Linea 2'!F$18)*1000000)</f>
        <v>0</v>
      </c>
      <c r="G10" s="6">
        <f>+IF(G11=0,0,+G11/('Linea 1'!G$18+'Linea 2'!G$18)*1000000)</f>
        <v>1.9476964934418948E-3</v>
      </c>
      <c r="H10" s="6">
        <f>+IF(H11=0,0,+H11/('Linea 1'!H$18+'Linea 2'!H$18)*1000000)</f>
        <v>0</v>
      </c>
      <c r="I10" s="6">
        <f>+IF(I11=0,0,+I11/('Linea 1'!I$18+'Linea 2'!I$18)*1000000)</f>
        <v>0</v>
      </c>
      <c r="J10" s="6">
        <f>+IF(J11=0,0,+J11/('Linea 1'!J$18+'Linea 2'!J$18)*1000000)</f>
        <v>0</v>
      </c>
      <c r="K10" s="6">
        <f>+IF(K11=0,0,+K11/('Linea 1'!K$18+'Linea 2'!K$18)*1000000)</f>
        <v>1.1201477474878936E-3</v>
      </c>
      <c r="L10" s="6">
        <f>+IF(L11=0,0,+L11/('Linea 1'!L$18+'Linea 2'!L$18)*1000000)</f>
        <v>2.5437670381516219E-4</v>
      </c>
      <c r="M10" s="6">
        <f>+IF(M11=0,0,+M11/('Linea 1'!M$18+'Linea 2'!M$18)*1000000)</f>
        <v>0</v>
      </c>
      <c r="N10" s="6">
        <f>+IF(N11=0,0,+N11/('Linea 1'!N$18+'Linea 2'!N$18)*1000000)</f>
        <v>0</v>
      </c>
      <c r="O10" s="6">
        <f>+IF(O11=0,0,+O11/('Linea 1'!O$18+'Linea 2'!O$18)*1000000)</f>
        <v>1.4002774971545982E-2</v>
      </c>
      <c r="P10" s="6">
        <f>+IF(P11=0,0,+P11/('Linea 1'!P$18+'Linea 2'!P$18)*1000000)</f>
        <v>0</v>
      </c>
      <c r="Q10" s="6">
        <f>+IF(Q11=0,0,+Q11/('Linea 1'!Q$18+'Linea 2'!Q$18)*1000000)</f>
        <v>0</v>
      </c>
      <c r="R10" s="15"/>
    </row>
    <row r="11" spans="1:18" ht="28.2" thickBot="1" x14ac:dyDescent="0.35">
      <c r="A11" s="9" t="s">
        <v>20</v>
      </c>
      <c r="B11" s="10" t="s">
        <v>10</v>
      </c>
      <c r="C11" s="10" t="s">
        <v>11</v>
      </c>
      <c r="D11" s="10" t="s">
        <v>12</v>
      </c>
      <c r="E11" s="10" t="s">
        <v>13</v>
      </c>
      <c r="F11" s="11">
        <f>+'Linea 1'!F11+'Linea 2'!F11</f>
        <v>0</v>
      </c>
      <c r="G11" s="11">
        <f>+'Linea 1'!G11+'Linea 2'!G11</f>
        <v>0.12</v>
      </c>
      <c r="H11" s="11">
        <f>+'Linea 1'!H11+'Linea 2'!H11</f>
        <v>0</v>
      </c>
      <c r="I11" s="11">
        <f>+'Linea 1'!I11+'Linea 2'!I11</f>
        <v>0</v>
      </c>
      <c r="J11" s="11">
        <f>+'Linea 1'!J11+'Linea 2'!J11</f>
        <v>0</v>
      </c>
      <c r="K11" s="11">
        <f>+'Linea 1'!K11+'Linea 2'!K11</f>
        <v>0.08</v>
      </c>
      <c r="L11" s="11">
        <f>+'Linea 1'!L11+'Linea 2'!L11</f>
        <v>0.01</v>
      </c>
      <c r="M11" s="11">
        <f>+'Linea 1'!M11+'Linea 2'!M11</f>
        <v>0</v>
      </c>
      <c r="N11" s="11">
        <f>+'Linea 1'!N11+'Linea 2'!N11</f>
        <v>0</v>
      </c>
      <c r="O11" s="11">
        <f>+'Linea 1'!O11+'Linea 2'!O11</f>
        <v>0.37</v>
      </c>
      <c r="P11" s="11">
        <f>+'Linea 1'!P11+'Linea 2'!P11</f>
        <v>0</v>
      </c>
      <c r="Q11" s="11">
        <f>+'Linea 1'!Q11+'Linea 2'!Q11</f>
        <v>0</v>
      </c>
      <c r="R11" s="16">
        <f>+SUM(F11:Q11)</f>
        <v>0.58000000000000007</v>
      </c>
    </row>
    <row r="12" spans="1:18" ht="15" thickBot="1" x14ac:dyDescent="0.35">
      <c r="A12" s="4" t="s">
        <v>21</v>
      </c>
      <c r="B12" s="5" t="s">
        <v>6</v>
      </c>
      <c r="C12" s="5" t="s">
        <v>7</v>
      </c>
      <c r="D12" s="5" t="s">
        <v>8</v>
      </c>
      <c r="E12" s="5" t="s">
        <v>7</v>
      </c>
      <c r="F12" s="6">
        <f>+IF(F13=0,0,+F13/('Linea 1'!F$18+'Linea 2'!F$18)*1000000)</f>
        <v>8.9523363981233881E-2</v>
      </c>
      <c r="G12" s="6">
        <f>+IF(G13=0,0,+G13/('Linea 1'!G$18+'Linea 2'!G$18)*1000000)</f>
        <v>0.10241637394681963</v>
      </c>
      <c r="H12" s="6">
        <f>+IF(H13=0,0,+H13/('Linea 1'!H$18+'Linea 2'!H$18)*1000000)</f>
        <v>6.0836820900657847E-2</v>
      </c>
      <c r="I12" s="6">
        <f>+IF(I13=0,0,+I13/('Linea 1'!I$18+'Linea 2'!I$18)*1000000)</f>
        <v>6.9515958282517581E-2</v>
      </c>
      <c r="J12" s="6">
        <f>+IF(J13=0,0,+J13/('Linea 1'!J$18+'Linea 2'!J$18)*1000000)</f>
        <v>2.4047572142086804E-2</v>
      </c>
      <c r="K12" s="6">
        <f>+IF(K13=0,0,+K13/('Linea 1'!K$18+'Linea 2'!K$18)*1000000)</f>
        <v>0.3594274084751779</v>
      </c>
      <c r="L12" s="6">
        <f>+IF(L13=0,0,+L13/('Linea 1'!L$18+'Linea 2'!L$18)*1000000)</f>
        <v>0.12057455760838685</v>
      </c>
      <c r="M12" s="6">
        <f>+IF(M13=0,0,+M13/('Linea 1'!M$18+'Linea 2'!M$18)*1000000)</f>
        <v>8.9812835472173905E-2</v>
      </c>
      <c r="N12" s="6">
        <f>+IF(N13=0,0,+N13/('Linea 1'!N$18+'Linea 2'!N$18)*1000000)</f>
        <v>9.9772287295687476E-2</v>
      </c>
      <c r="O12" s="6">
        <f>+IF(O13=0,0,+O13/('Linea 1'!O$18+'Linea 2'!O$18)*1000000)</f>
        <v>6.2823260683152235E-2</v>
      </c>
      <c r="P12" s="6">
        <f>+IF(P13=0,0,+P13/('Linea 1'!P$18+'Linea 2'!P$18)*1000000)</f>
        <v>0</v>
      </c>
      <c r="Q12" s="6">
        <f>+IF(Q13=0,0,+Q13/('Linea 1'!Q$18+'Linea 2'!Q$18)*1000000)</f>
        <v>0.15450902156561669</v>
      </c>
      <c r="R12" s="15"/>
    </row>
    <row r="13" spans="1:18" ht="28.2" thickBot="1" x14ac:dyDescent="0.35">
      <c r="A13" s="9" t="s">
        <v>22</v>
      </c>
      <c r="B13" s="10" t="s">
        <v>10</v>
      </c>
      <c r="C13" s="10" t="s">
        <v>11</v>
      </c>
      <c r="D13" s="10" t="s">
        <v>12</v>
      </c>
      <c r="E13" s="10" t="s">
        <v>13</v>
      </c>
      <c r="F13" s="11">
        <f>+'Linea 1'!F13+'Linea 2'!F13</f>
        <v>6.7</v>
      </c>
      <c r="G13" s="11">
        <f>+'Linea 1'!G13+'Linea 2'!G13</f>
        <v>6.31</v>
      </c>
      <c r="H13" s="11">
        <f>+'Linea 1'!H13+'Linea 2'!H13</f>
        <v>4.2</v>
      </c>
      <c r="I13" s="11">
        <f>+'Linea 1'!I13+'Linea 2'!I13</f>
        <v>4.8</v>
      </c>
      <c r="J13" s="11">
        <f>+'Linea 1'!J13+'Linea 2'!J13</f>
        <v>1.48</v>
      </c>
      <c r="K13" s="11">
        <f>+'Linea 1'!K13+'Linea 2'!K13</f>
        <v>25.67</v>
      </c>
      <c r="L13" s="11">
        <f>+'Linea 1'!L13+'Linea 2'!L13</f>
        <v>4.74</v>
      </c>
      <c r="M13" s="11">
        <f>+'Linea 1'!M13+'Linea 2'!M13</f>
        <v>4.97</v>
      </c>
      <c r="N13" s="11">
        <f>+'Linea 1'!N13+'Linea 2'!N13</f>
        <v>5.83</v>
      </c>
      <c r="O13" s="11">
        <f>+'Linea 1'!O13+'Linea 2'!O13</f>
        <v>1.66</v>
      </c>
      <c r="P13" s="11">
        <f>+'Linea 1'!P13+'Linea 2'!P13</f>
        <v>0</v>
      </c>
      <c r="Q13" s="11">
        <f>+'Linea 1'!Q13+'Linea 2'!Q13</f>
        <v>1.93</v>
      </c>
      <c r="R13" s="16">
        <f>+SUM(F13:Q13)</f>
        <v>68.290000000000006</v>
      </c>
    </row>
    <row r="14" spans="1:18" ht="15" thickBot="1" x14ac:dyDescent="0.35">
      <c r="A14" s="4" t="s">
        <v>23</v>
      </c>
      <c r="B14" s="5" t="s">
        <v>6</v>
      </c>
      <c r="C14" s="5" t="s">
        <v>7</v>
      </c>
      <c r="D14" s="5" t="s">
        <v>8</v>
      </c>
      <c r="E14" s="5" t="s">
        <v>7</v>
      </c>
      <c r="F14" s="6">
        <f>+IF(F15=0,0,+F15/('Linea 1'!F$18+'Linea 2'!F$18)*1000000)</f>
        <v>0</v>
      </c>
      <c r="G14" s="6">
        <f>+IF(G15=0,0,+G15/('Linea 1'!G$18+'Linea 2'!G$18)*1000000)</f>
        <v>0</v>
      </c>
      <c r="H14" s="6">
        <f>+IF(H15=0,0,+H15/('Linea 1'!H$18+'Linea 2'!H$18)*1000000)</f>
        <v>0</v>
      </c>
      <c r="I14" s="6">
        <f>+IF(I15=0,0,+I15/('Linea 1'!I$18+'Linea 2'!I$18)*1000000)</f>
        <v>0</v>
      </c>
      <c r="J14" s="6">
        <f>+IF(J15=0,0,+J15/('Linea 1'!J$18+'Linea 2'!J$18)*1000000)</f>
        <v>0</v>
      </c>
      <c r="K14" s="6">
        <f>+IF(K15=0,0,+K15/('Linea 1'!K$18+'Linea 2'!K$18)*1000000)</f>
        <v>0</v>
      </c>
      <c r="L14" s="6">
        <f>+IF(L15=0,0,+L15/('Linea 1'!L$18+'Linea 2'!L$18)*1000000)</f>
        <v>0</v>
      </c>
      <c r="M14" s="6">
        <f>+IF(M15=0,0,+M15/('Linea 1'!M$18+'Linea 2'!M$18)*1000000)</f>
        <v>3.6141986105502578E-3</v>
      </c>
      <c r="N14" s="6">
        <f>+IF(N15=0,0,+N15/('Linea 1'!N$18+'Linea 2'!N$18)*1000000)</f>
        <v>1.4717695896104841E-2</v>
      </c>
      <c r="O14" s="6">
        <f>+IF(O15=0,0,+O15/('Linea 1'!O$18+'Linea 2'!O$18)*1000000)</f>
        <v>0</v>
      </c>
      <c r="P14" s="6">
        <f>+IF(P15=0,0,+P15/('Linea 1'!P$18+'Linea 2'!P$18)*1000000)</f>
        <v>0</v>
      </c>
      <c r="Q14" s="6">
        <f>+IF(Q15=0,0,+Q15/('Linea 1'!Q$18+'Linea 2'!Q$18)*1000000)</f>
        <v>0</v>
      </c>
      <c r="R14" s="15"/>
    </row>
    <row r="15" spans="1:18" ht="28.2" thickBot="1" x14ac:dyDescent="0.35">
      <c r="A15" s="9" t="s">
        <v>24</v>
      </c>
      <c r="B15" s="10" t="s">
        <v>10</v>
      </c>
      <c r="C15" s="10" t="s">
        <v>11</v>
      </c>
      <c r="D15" s="10" t="s">
        <v>12</v>
      </c>
      <c r="E15" s="10" t="s">
        <v>13</v>
      </c>
      <c r="F15" s="11">
        <f>+'Linea 1'!F15+'Linea 2'!F15</f>
        <v>0</v>
      </c>
      <c r="G15" s="11">
        <f>+'Linea 1'!G15+'Linea 2'!G15</f>
        <v>0</v>
      </c>
      <c r="H15" s="11">
        <f>+'Linea 1'!H15+'Linea 2'!H15</f>
        <v>0</v>
      </c>
      <c r="I15" s="11">
        <f>+'Linea 1'!I15+'Linea 2'!I15</f>
        <v>0</v>
      </c>
      <c r="J15" s="11">
        <f>+'Linea 1'!J15+'Linea 2'!J15</f>
        <v>0</v>
      </c>
      <c r="K15" s="11">
        <f>+'Linea 1'!K15+'Linea 2'!K15</f>
        <v>0</v>
      </c>
      <c r="L15" s="11">
        <f>+'Linea 1'!L15+'Linea 2'!L15</f>
        <v>0</v>
      </c>
      <c r="M15" s="11">
        <f>+'Linea 1'!M15+'Linea 2'!M15</f>
        <v>0.2</v>
      </c>
      <c r="N15" s="11">
        <f>+'Linea 1'!N15+'Linea 2'!N15</f>
        <v>0.86</v>
      </c>
      <c r="O15" s="11">
        <f>+'Linea 1'!O15+'Linea 2'!O15</f>
        <v>0</v>
      </c>
      <c r="P15" s="11">
        <f>+'Linea 1'!P15+'Linea 2'!P15</f>
        <v>0</v>
      </c>
      <c r="Q15" s="11">
        <f>+'Linea 1'!Q15+'Linea 2'!Q15</f>
        <v>0</v>
      </c>
      <c r="R15" s="16">
        <f>+SUM(F15:Q15)</f>
        <v>1.06</v>
      </c>
    </row>
  </sheetData>
  <pageMargins left="0.7" right="0.7" top="0.75" bottom="0.75" header="0.3" footer="0.3"/>
  <ignoredErrors>
    <ignoredError sqref="F3:R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zoomScale="80" zoomScaleNormal="80" workbookViewId="0">
      <selection sqref="A1:E19"/>
    </sheetView>
  </sheetViews>
  <sheetFormatPr defaultRowHeight="14.4" x14ac:dyDescent="0.3"/>
  <cols>
    <col min="1" max="1" width="35.109375" customWidth="1"/>
    <col min="2" max="2" width="11.109375" customWidth="1"/>
    <col min="3" max="3" width="16" customWidth="1"/>
    <col min="4" max="4" width="25.6640625" customWidth="1"/>
    <col min="5" max="5" width="12.109375" bestFit="1" customWidth="1"/>
    <col min="6" max="7" width="9.88671875" bestFit="1" customWidth="1"/>
    <col min="8" max="8" width="15.109375" bestFit="1" customWidth="1"/>
    <col min="11" max="11" width="9.88671875" bestFit="1" customWidth="1"/>
    <col min="12" max="12" width="11.33203125" bestFit="1" customWidth="1"/>
  </cols>
  <sheetData>
    <row r="1" spans="1:12" ht="28.2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36</v>
      </c>
      <c r="H1" s="51" t="s">
        <v>73</v>
      </c>
    </row>
    <row r="2" spans="1:12" ht="15" thickBot="1" x14ac:dyDescent="0.35">
      <c r="A2" s="58" t="s">
        <v>74</v>
      </c>
      <c r="B2" s="59" t="s">
        <v>75</v>
      </c>
      <c r="C2" s="59"/>
      <c r="D2" s="59"/>
      <c r="E2" s="74">
        <v>85716</v>
      </c>
      <c r="F2" s="79" t="s">
        <v>76</v>
      </c>
      <c r="G2" s="80"/>
      <c r="H2" s="51"/>
    </row>
    <row r="3" spans="1:12" ht="15" thickBot="1" x14ac:dyDescent="0.35">
      <c r="A3" s="7" t="s">
        <v>54</v>
      </c>
      <c r="B3" s="8" t="s">
        <v>25</v>
      </c>
      <c r="C3" s="8" t="s">
        <v>26</v>
      </c>
      <c r="D3" s="8" t="s">
        <v>35</v>
      </c>
      <c r="E3" s="20">
        <f>+F3/H3</f>
        <v>11.193674459844136</v>
      </c>
      <c r="F3">
        <v>959477</v>
      </c>
      <c r="G3" s="14">
        <f>+H3/1000</f>
        <v>85.715999999999994</v>
      </c>
      <c r="H3" s="34">
        <f>E2</f>
        <v>85716</v>
      </c>
    </row>
    <row r="4" spans="1:12" ht="15" thickBot="1" x14ac:dyDescent="0.35">
      <c r="A4" s="7" t="s">
        <v>34</v>
      </c>
      <c r="B4" s="8"/>
      <c r="C4" s="8" t="s">
        <v>26</v>
      </c>
      <c r="D4" s="8" t="s">
        <v>35</v>
      </c>
      <c r="E4" s="20">
        <v>0.8</v>
      </c>
    </row>
    <row r="5" spans="1:12" ht="15" thickBot="1" x14ac:dyDescent="0.35">
      <c r="A5" s="7" t="s">
        <v>37</v>
      </c>
      <c r="B5" s="8"/>
      <c r="C5" s="8" t="s">
        <v>26</v>
      </c>
      <c r="D5" s="8" t="s">
        <v>35</v>
      </c>
      <c r="E5" s="8"/>
    </row>
    <row r="6" spans="1:12" ht="15" thickBot="1" x14ac:dyDescent="0.35">
      <c r="A6" s="21" t="s">
        <v>40</v>
      </c>
      <c r="B6" s="8" t="s">
        <v>45</v>
      </c>
      <c r="C6" s="8"/>
      <c r="D6" s="8" t="s">
        <v>35</v>
      </c>
      <c r="E6" s="20">
        <f>+F6/$H$3</f>
        <v>6.6225675486490267</v>
      </c>
      <c r="F6">
        <v>567660</v>
      </c>
    </row>
    <row r="7" spans="1:12" ht="15" thickBot="1" x14ac:dyDescent="0.35">
      <c r="A7" s="21" t="s">
        <v>41</v>
      </c>
      <c r="B7" s="8" t="s">
        <v>45</v>
      </c>
      <c r="C7" s="8"/>
      <c r="D7" s="8" t="s">
        <v>35</v>
      </c>
      <c r="E7" s="20">
        <f t="shared" ref="E7:E13" si="0">+F7/$H$3</f>
        <v>9.7701712632414015</v>
      </c>
      <c r="F7">
        <v>837460</v>
      </c>
    </row>
    <row r="8" spans="1:12" ht="15" thickBot="1" x14ac:dyDescent="0.35">
      <c r="A8" s="21" t="s">
        <v>38</v>
      </c>
      <c r="B8" s="8" t="s">
        <v>45</v>
      </c>
      <c r="C8" s="8"/>
      <c r="D8" s="8" t="s">
        <v>35</v>
      </c>
      <c r="E8" s="20">
        <f t="shared" si="0"/>
        <v>6.865929348079705</v>
      </c>
      <c r="F8">
        <v>588520</v>
      </c>
    </row>
    <row r="9" spans="1:12" ht="15" thickBot="1" x14ac:dyDescent="0.35">
      <c r="A9" s="21" t="s">
        <v>39</v>
      </c>
      <c r="B9" s="8" t="s">
        <v>45</v>
      </c>
      <c r="C9" s="8"/>
      <c r="D9" s="8" t="s">
        <v>35</v>
      </c>
      <c r="E9" s="20">
        <f t="shared" si="0"/>
        <v>0.95454757571515236</v>
      </c>
      <c r="F9">
        <v>81820</v>
      </c>
    </row>
    <row r="10" spans="1:12" ht="15" thickBot="1" x14ac:dyDescent="0.35">
      <c r="A10" s="21" t="s">
        <v>42</v>
      </c>
      <c r="B10" s="8" t="s">
        <v>45</v>
      </c>
      <c r="C10" s="8"/>
      <c r="D10" s="8" t="s">
        <v>35</v>
      </c>
      <c r="E10" s="20">
        <f t="shared" si="0"/>
        <v>8.0937631247375048</v>
      </c>
      <c r="F10">
        <v>693765</v>
      </c>
    </row>
    <row r="11" spans="1:12" ht="15" thickBot="1" x14ac:dyDescent="0.35">
      <c r="A11" s="21" t="s">
        <v>43</v>
      </c>
      <c r="B11" s="8" t="s">
        <v>45</v>
      </c>
      <c r="C11" s="8"/>
      <c r="D11" s="8" t="s">
        <v>35</v>
      </c>
      <c r="E11" s="20">
        <f t="shared" si="0"/>
        <v>9.2246488403565266E-2</v>
      </c>
      <c r="F11">
        <v>7907</v>
      </c>
    </row>
    <row r="12" spans="1:12" ht="16.2" thickBot="1" x14ac:dyDescent="0.35">
      <c r="A12" s="21" t="s">
        <v>44</v>
      </c>
      <c r="B12" s="8" t="s">
        <v>45</v>
      </c>
      <c r="C12" s="8"/>
      <c r="D12" s="8" t="s">
        <v>35</v>
      </c>
      <c r="E12" s="20">
        <f t="shared" si="0"/>
        <v>0.15621354239581875</v>
      </c>
      <c r="F12">
        <v>13390</v>
      </c>
      <c r="L12" s="61"/>
    </row>
    <row r="13" spans="1:12" ht="15" thickBot="1" x14ac:dyDescent="0.35">
      <c r="A13" s="7" t="s">
        <v>56</v>
      </c>
      <c r="B13" s="8" t="s">
        <v>53</v>
      </c>
      <c r="C13" s="8" t="s">
        <v>26</v>
      </c>
      <c r="D13" s="8" t="s">
        <v>35</v>
      </c>
      <c r="E13" s="20">
        <f t="shared" si="0"/>
        <v>0.92275654486910264</v>
      </c>
      <c r="F13" s="82">
        <v>79095</v>
      </c>
    </row>
    <row r="14" spans="1:12" ht="15" thickBot="1" x14ac:dyDescent="0.35">
      <c r="A14" s="7" t="s">
        <v>46</v>
      </c>
      <c r="B14" s="8" t="s">
        <v>45</v>
      </c>
      <c r="C14" s="8" t="s">
        <v>26</v>
      </c>
      <c r="D14" s="8" t="s">
        <v>35</v>
      </c>
      <c r="E14" s="20">
        <f>+F14/$H$3</f>
        <v>81.900928648093711</v>
      </c>
      <c r="F14">
        <v>7020220</v>
      </c>
      <c r="K14" s="60"/>
    </row>
    <row r="15" spans="1:12" ht="28.2" thickBot="1" x14ac:dyDescent="0.35">
      <c r="A15" s="7" t="s">
        <v>47</v>
      </c>
      <c r="B15" s="8" t="s">
        <v>49</v>
      </c>
      <c r="C15" s="8" t="s">
        <v>51</v>
      </c>
      <c r="D15" s="8" t="s">
        <v>35</v>
      </c>
      <c r="E15" s="20">
        <f>+'Totale L.1+L.2'!R3*1000/Annuale!$H$3</f>
        <v>951.86814597041393</v>
      </c>
      <c r="L15" s="61"/>
    </row>
    <row r="16" spans="1:12" ht="28.2" thickBot="1" x14ac:dyDescent="0.35">
      <c r="A16" s="7" t="s">
        <v>48</v>
      </c>
      <c r="B16" s="8" t="s">
        <v>49</v>
      </c>
      <c r="C16" s="8" t="s">
        <v>51</v>
      </c>
      <c r="D16" s="8" t="s">
        <v>35</v>
      </c>
      <c r="E16" s="20">
        <f>+'Totale L.1+L.2'!R5*1000/Annuale!H3</f>
        <v>20.032549349013024</v>
      </c>
    </row>
    <row r="17" spans="1:5" ht="28.2" thickBot="1" x14ac:dyDescent="0.35">
      <c r="A17" s="7" t="s">
        <v>50</v>
      </c>
      <c r="B17" s="8" t="s">
        <v>49</v>
      </c>
      <c r="C17" s="8" t="s">
        <v>51</v>
      </c>
      <c r="D17" s="8" t="s">
        <v>35</v>
      </c>
      <c r="E17" s="20">
        <f>+'Totale L.1+L.2'!R9*1000/Annuale!H3</f>
        <v>15.893532129357412</v>
      </c>
    </row>
    <row r="18" spans="1:5" ht="25.5" customHeight="1" x14ac:dyDescent="0.3">
      <c r="A18" s="78" t="s">
        <v>55</v>
      </c>
      <c r="B18" s="78"/>
      <c r="C18" s="78"/>
      <c r="D18" s="78"/>
      <c r="E18" s="78"/>
    </row>
    <row r="19" spans="1:5" x14ac:dyDescent="0.3">
      <c r="A19" s="78" t="s">
        <v>57</v>
      </c>
      <c r="B19" s="78"/>
      <c r="C19" s="78"/>
      <c r="D19" s="78"/>
      <c r="E19" s="78"/>
    </row>
    <row r="22" spans="1:5" x14ac:dyDescent="0.3">
      <c r="A22" s="50"/>
    </row>
    <row r="23" spans="1:5" x14ac:dyDescent="0.3">
      <c r="A23" s="50"/>
    </row>
  </sheetData>
  <mergeCells count="3">
    <mergeCell ref="A18:E18"/>
    <mergeCell ref="A19:E19"/>
    <mergeCell ref="F2:G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4"/>
  <sheetViews>
    <sheetView tabSelected="1" topLeftCell="B1" zoomScale="80" zoomScaleNormal="80" workbookViewId="0">
      <selection activeCell="F1" sqref="F1"/>
    </sheetView>
  </sheetViews>
  <sheetFormatPr defaultRowHeight="14.4" x14ac:dyDescent="0.3"/>
  <cols>
    <col min="1" max="1" width="26.6640625" customWidth="1"/>
    <col min="2" max="2" width="15.109375" bestFit="1" customWidth="1"/>
    <col min="3" max="3" width="14.44140625" customWidth="1"/>
    <col min="4" max="4" width="14.6640625" customWidth="1"/>
    <col min="5" max="5" width="14" customWidth="1"/>
    <col min="6" max="7" width="15.109375" bestFit="1" customWidth="1"/>
    <col min="8" max="8" width="13.33203125" bestFit="1" customWidth="1"/>
    <col min="9" max="9" width="15.109375" bestFit="1" customWidth="1"/>
    <col min="10" max="10" width="13.33203125" bestFit="1" customWidth="1"/>
    <col min="11" max="11" width="15.21875" bestFit="1" customWidth="1"/>
    <col min="12" max="12" width="13.33203125" bestFit="1" customWidth="1"/>
    <col min="13" max="13" width="15.109375" bestFit="1" customWidth="1"/>
    <col min="14" max="14" width="13.33203125" bestFit="1" customWidth="1"/>
    <col min="15" max="16" width="15.109375" bestFit="1" customWidth="1"/>
    <col min="17" max="17" width="13.33203125" bestFit="1" customWidth="1"/>
    <col min="18" max="18" width="17.77734375" bestFit="1" customWidth="1"/>
    <col min="20" max="20" width="13.109375" bestFit="1" customWidth="1"/>
  </cols>
  <sheetData>
    <row r="1" spans="1:20" ht="48.6" thickBot="1" x14ac:dyDescent="0.35">
      <c r="A1" s="24" t="s">
        <v>0</v>
      </c>
      <c r="B1" s="25" t="s">
        <v>1</v>
      </c>
      <c r="C1" s="25" t="s">
        <v>2</v>
      </c>
      <c r="D1" s="25" t="s">
        <v>69</v>
      </c>
      <c r="E1" s="2" t="s">
        <v>4</v>
      </c>
      <c r="F1" s="3">
        <v>45292</v>
      </c>
      <c r="G1" s="3">
        <v>45323</v>
      </c>
      <c r="H1" s="3">
        <v>45352</v>
      </c>
      <c r="I1" s="3">
        <v>45383</v>
      </c>
      <c r="J1" s="3">
        <v>45413</v>
      </c>
      <c r="K1" s="3">
        <v>45444</v>
      </c>
      <c r="L1" s="3">
        <v>45474</v>
      </c>
      <c r="M1" s="3">
        <v>45505</v>
      </c>
      <c r="N1" s="3">
        <v>45536</v>
      </c>
      <c r="O1" s="3">
        <v>45566</v>
      </c>
      <c r="P1" s="3">
        <v>45597</v>
      </c>
      <c r="Q1" s="3">
        <v>45627</v>
      </c>
      <c r="R1" s="33" t="s">
        <v>52</v>
      </c>
    </row>
    <row r="2" spans="1:20" ht="28.2" thickBot="1" x14ac:dyDescent="0.35">
      <c r="A2" s="26" t="s">
        <v>58</v>
      </c>
      <c r="B2" s="23" t="s">
        <v>72</v>
      </c>
      <c r="C2" s="23" t="s">
        <v>59</v>
      </c>
      <c r="D2" s="22" t="s">
        <v>12</v>
      </c>
      <c r="E2" s="30" t="s">
        <v>60</v>
      </c>
      <c r="F2" s="44">
        <v>2182550</v>
      </c>
      <c r="G2" s="45">
        <v>2202216</v>
      </c>
      <c r="H2" s="45">
        <v>2509848</v>
      </c>
      <c r="I2" s="45">
        <v>2458764</v>
      </c>
      <c r="J2" s="45">
        <v>2815620</v>
      </c>
      <c r="K2" s="45">
        <v>2455956</v>
      </c>
      <c r="L2" s="45">
        <v>2429148</v>
      </c>
      <c r="M2" s="45">
        <v>2724960</v>
      </c>
      <c r="N2" s="45">
        <v>2746500</v>
      </c>
      <c r="O2" s="45">
        <v>1454986</v>
      </c>
      <c r="P2" s="45">
        <v>917460</v>
      </c>
      <c r="Q2" s="45">
        <v>398868</v>
      </c>
      <c r="R2" s="75">
        <f t="shared" ref="R2:R6" si="0">SUM(F2:Q2)</f>
        <v>25296876</v>
      </c>
    </row>
    <row r="3" spans="1:20" ht="24.6" thickBot="1" x14ac:dyDescent="0.35">
      <c r="A3" s="27" t="s">
        <v>61</v>
      </c>
      <c r="B3" s="23" t="s">
        <v>72</v>
      </c>
      <c r="C3" s="23" t="s">
        <v>59</v>
      </c>
      <c r="D3" s="23" t="s">
        <v>12</v>
      </c>
      <c r="E3" s="31" t="s">
        <v>60</v>
      </c>
      <c r="F3" s="54">
        <v>4365100</v>
      </c>
      <c r="G3" s="47">
        <v>3670360</v>
      </c>
      <c r="H3" s="47">
        <v>4183080</v>
      </c>
      <c r="I3" s="47">
        <v>4097940</v>
      </c>
      <c r="J3" s="47">
        <v>4664420</v>
      </c>
      <c r="K3" s="47">
        <v>4093260</v>
      </c>
      <c r="L3" s="47">
        <v>4048540</v>
      </c>
      <c r="M3" s="47">
        <v>4541600</v>
      </c>
      <c r="N3" s="47">
        <v>4494940</v>
      </c>
      <c r="O3" s="47">
        <v>2424840</v>
      </c>
      <c r="P3" s="47">
        <v>1529100</v>
      </c>
      <c r="Q3" s="55">
        <v>722340</v>
      </c>
      <c r="R3" s="56">
        <f t="shared" si="0"/>
        <v>42835520</v>
      </c>
      <c r="S3">
        <f>+R3/40000000</f>
        <v>1.0708880000000001</v>
      </c>
      <c r="T3">
        <f>+R3/25000</f>
        <v>1713.4208000000001</v>
      </c>
    </row>
    <row r="4" spans="1:20" ht="24.6" thickBot="1" x14ac:dyDescent="0.35">
      <c r="A4" s="27" t="s">
        <v>62</v>
      </c>
      <c r="B4" s="23" t="s">
        <v>72</v>
      </c>
      <c r="C4" s="23" t="s">
        <v>59</v>
      </c>
      <c r="D4" s="23" t="s">
        <v>12</v>
      </c>
      <c r="E4" s="31" t="s">
        <v>60</v>
      </c>
      <c r="F4" s="54">
        <v>60340</v>
      </c>
      <c r="G4" s="47">
        <v>814180</v>
      </c>
      <c r="H4" s="47">
        <v>753600</v>
      </c>
      <c r="I4" s="47">
        <v>718680</v>
      </c>
      <c r="J4" s="47">
        <v>730040</v>
      </c>
      <c r="K4" s="47">
        <v>847340</v>
      </c>
      <c r="L4" s="47">
        <v>847700</v>
      </c>
      <c r="M4" s="47">
        <v>935000</v>
      </c>
      <c r="N4" s="47">
        <v>1027800</v>
      </c>
      <c r="O4" s="47">
        <v>1038920</v>
      </c>
      <c r="P4" s="47">
        <v>492720</v>
      </c>
      <c r="Q4" s="57">
        <v>204220</v>
      </c>
      <c r="R4" s="56">
        <v>143480</v>
      </c>
    </row>
    <row r="5" spans="1:20" ht="36.6" thickBot="1" x14ac:dyDescent="0.35">
      <c r="A5" s="27" t="s">
        <v>63</v>
      </c>
      <c r="B5" s="23" t="s">
        <v>72</v>
      </c>
      <c r="C5" s="23" t="s">
        <v>59</v>
      </c>
      <c r="D5" s="23" t="s">
        <v>12</v>
      </c>
      <c r="E5" s="31" t="s">
        <v>60</v>
      </c>
      <c r="F5" s="46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56">
        <f t="shared" si="0"/>
        <v>0</v>
      </c>
      <c r="S5" s="43">
        <f>+R5/$R$3</f>
        <v>0</v>
      </c>
    </row>
    <row r="6" spans="1:20" ht="24.6" thickBot="1" x14ac:dyDescent="0.35">
      <c r="A6" s="27" t="s">
        <v>64</v>
      </c>
      <c r="B6" s="23" t="s">
        <v>72</v>
      </c>
      <c r="C6" s="23" t="s">
        <v>59</v>
      </c>
      <c r="D6" s="23" t="s">
        <v>12</v>
      </c>
      <c r="E6" s="31" t="s">
        <v>60</v>
      </c>
      <c r="F6" s="46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56">
        <f t="shared" si="0"/>
        <v>0</v>
      </c>
      <c r="S6" s="43">
        <f>+R6/$R$3</f>
        <v>0</v>
      </c>
    </row>
    <row r="7" spans="1:20" ht="24.6" thickBot="1" x14ac:dyDescent="0.35">
      <c r="A7" s="27" t="s">
        <v>65</v>
      </c>
      <c r="B7" s="23" t="s">
        <v>72</v>
      </c>
      <c r="C7" s="23" t="s">
        <v>59</v>
      </c>
      <c r="D7" s="23" t="s">
        <v>12</v>
      </c>
      <c r="E7" s="31" t="s">
        <v>60</v>
      </c>
      <c r="F7" s="46"/>
      <c r="G7" s="47">
        <v>32640</v>
      </c>
      <c r="H7" s="47">
        <v>40020</v>
      </c>
      <c r="I7" s="47">
        <v>25300</v>
      </c>
      <c r="J7" s="47">
        <v>49260</v>
      </c>
      <c r="K7" s="47">
        <v>46760</v>
      </c>
      <c r="L7" s="47">
        <v>46380</v>
      </c>
      <c r="M7" s="47">
        <v>42980</v>
      </c>
      <c r="N7" s="47">
        <v>23180</v>
      </c>
      <c r="O7" s="47">
        <v>56980</v>
      </c>
      <c r="P7" s="47">
        <v>56960</v>
      </c>
      <c r="Q7" s="47"/>
      <c r="R7" s="56">
        <v>19220</v>
      </c>
      <c r="S7" s="43">
        <f>+R7/$R$3</f>
        <v>4.4869304726544699E-4</v>
      </c>
    </row>
    <row r="8" spans="1:20" ht="24.6" thickBot="1" x14ac:dyDescent="0.35">
      <c r="A8" s="53" t="s">
        <v>66</v>
      </c>
      <c r="B8" s="23" t="s">
        <v>67</v>
      </c>
      <c r="C8" s="23" t="s">
        <v>68</v>
      </c>
      <c r="D8" s="23" t="s">
        <v>12</v>
      </c>
      <c r="E8" s="31" t="s">
        <v>60</v>
      </c>
      <c r="F8" s="48">
        <f>+F14</f>
        <v>0.48617671989186961</v>
      </c>
      <c r="G8" s="49">
        <f>+G14</f>
        <v>0.16928148737453547</v>
      </c>
      <c r="H8" s="49">
        <f t="shared" ref="H8:R8" si="1">+H14</f>
        <v>0.21027855073295276</v>
      </c>
      <c r="I8" s="49">
        <f t="shared" si="1"/>
        <v>0.21845024573322205</v>
      </c>
      <c r="J8" s="49">
        <f t="shared" si="1"/>
        <v>0.22928895768391355</v>
      </c>
      <c r="K8" s="49">
        <f t="shared" si="1"/>
        <v>0.1815677479563966</v>
      </c>
      <c r="L8" s="49">
        <f t="shared" si="1"/>
        <v>0.17915396661512545</v>
      </c>
      <c r="M8" s="49">
        <f t="shared" si="1"/>
        <v>0.18466179320063414</v>
      </c>
      <c r="N8" s="49">
        <f t="shared" si="1"/>
        <v>0.1551655861924742</v>
      </c>
      <c r="O8" s="49">
        <f t="shared" si="1"/>
        <v>-5.1981161643654836E-2</v>
      </c>
      <c r="P8" s="76">
        <f t="shared" si="1"/>
        <v>4.0520567654175658E-2</v>
      </c>
      <c r="Q8" s="49">
        <f t="shared" si="1"/>
        <v>0.16509123127613035</v>
      </c>
      <c r="R8" s="42">
        <f t="shared" si="1"/>
        <v>0.20188021529795833</v>
      </c>
    </row>
    <row r="9" spans="1:20" ht="36.6" thickBot="1" x14ac:dyDescent="0.35">
      <c r="A9" s="28" t="s">
        <v>70</v>
      </c>
      <c r="B9" s="29" t="s">
        <v>72</v>
      </c>
      <c r="C9" s="29" t="s">
        <v>59</v>
      </c>
      <c r="D9" s="29" t="s">
        <v>12</v>
      </c>
      <c r="E9" s="32" t="s">
        <v>60</v>
      </c>
      <c r="F9" s="46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35">
        <f>SUM(F9:Q9)</f>
        <v>0</v>
      </c>
    </row>
    <row r="10" spans="1:20" ht="36.6" thickBot="1" x14ac:dyDescent="0.35">
      <c r="A10" s="28" t="s">
        <v>71</v>
      </c>
      <c r="B10" s="29" t="s">
        <v>72</v>
      </c>
      <c r="C10" s="29" t="s">
        <v>59</v>
      </c>
      <c r="D10" s="29" t="s">
        <v>12</v>
      </c>
      <c r="E10" s="32" t="s">
        <v>60</v>
      </c>
      <c r="F10" s="39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1">
        <f>SUM(F10:Q10)</f>
        <v>0</v>
      </c>
    </row>
    <row r="11" spans="1:20" x14ac:dyDescent="0.3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</row>
    <row r="12" spans="1:20" x14ac:dyDescent="0.3">
      <c r="A12" s="52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</row>
    <row r="13" spans="1:20" ht="24" x14ac:dyDescent="0.3">
      <c r="E13" s="37" t="s">
        <v>66</v>
      </c>
      <c r="F13" s="36">
        <f t="shared" ref="F13:Q13" si="2">+F3-F2-F5-F7-F6-F4</f>
        <v>2122210</v>
      </c>
      <c r="G13" s="36">
        <f t="shared" si="2"/>
        <v>621324</v>
      </c>
      <c r="H13" s="36">
        <f t="shared" si="2"/>
        <v>879612</v>
      </c>
      <c r="I13" s="36">
        <f t="shared" si="2"/>
        <v>895196</v>
      </c>
      <c r="J13" s="36">
        <f t="shared" si="2"/>
        <v>1069500</v>
      </c>
      <c r="K13" s="36">
        <f t="shared" si="2"/>
        <v>743204</v>
      </c>
      <c r="L13" s="36">
        <f t="shared" si="2"/>
        <v>725312</v>
      </c>
      <c r="M13" s="36">
        <f t="shared" si="2"/>
        <v>838660</v>
      </c>
      <c r="N13" s="36">
        <f t="shared" si="2"/>
        <v>697460</v>
      </c>
      <c r="O13" s="36">
        <f t="shared" si="2"/>
        <v>-126046</v>
      </c>
      <c r="P13" s="36">
        <f t="shared" si="2"/>
        <v>61960</v>
      </c>
      <c r="Q13" s="36">
        <f t="shared" si="2"/>
        <v>119252</v>
      </c>
      <c r="R13" s="36">
        <f>SUM(F13:Q13)</f>
        <v>8647644</v>
      </c>
    </row>
    <row r="14" spans="1:20" x14ac:dyDescent="0.3">
      <c r="F14" s="38">
        <f t="shared" ref="F14:R14" si="3">+F13/F3</f>
        <v>0.48617671989186961</v>
      </c>
      <c r="G14" s="38">
        <f t="shared" si="3"/>
        <v>0.16928148737453547</v>
      </c>
      <c r="H14" s="38">
        <f t="shared" si="3"/>
        <v>0.21027855073295276</v>
      </c>
      <c r="I14" s="38">
        <f t="shared" si="3"/>
        <v>0.21845024573322205</v>
      </c>
      <c r="J14" s="38">
        <f t="shared" si="3"/>
        <v>0.22928895768391355</v>
      </c>
      <c r="K14" s="38">
        <f t="shared" si="3"/>
        <v>0.1815677479563966</v>
      </c>
      <c r="L14" s="38">
        <f t="shared" si="3"/>
        <v>0.17915396661512545</v>
      </c>
      <c r="M14" s="38">
        <f t="shared" si="3"/>
        <v>0.18466179320063414</v>
      </c>
      <c r="N14" s="38">
        <f t="shared" si="3"/>
        <v>0.1551655861924742</v>
      </c>
      <c r="O14" s="38">
        <f t="shared" si="3"/>
        <v>-5.1981161643654836E-2</v>
      </c>
      <c r="P14" s="38">
        <f t="shared" si="3"/>
        <v>4.0520567654175658E-2</v>
      </c>
      <c r="Q14" s="38">
        <f t="shared" si="3"/>
        <v>0.16509123127613035</v>
      </c>
      <c r="R14" s="38">
        <f t="shared" si="3"/>
        <v>0.20188021529795833</v>
      </c>
    </row>
  </sheetData>
  <mergeCells count="1">
    <mergeCell ref="A11:R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Linea 1</vt:lpstr>
      <vt:lpstr>Linea 2</vt:lpstr>
      <vt:lpstr>Totale L.1+L.2</vt:lpstr>
      <vt:lpstr>Annuale</vt:lpstr>
      <vt:lpstr>RSU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Alessandro Giardiello</cp:lastModifiedBy>
  <dcterms:created xsi:type="dcterms:W3CDTF">2017-05-10T08:41:14Z</dcterms:created>
  <dcterms:modified xsi:type="dcterms:W3CDTF">2025-05-12T16:03:33Z</dcterms:modified>
</cp:coreProperties>
</file>