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2.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3.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ver" sheetId="1" state="visible" r:id="rId2"/>
    <sheet name="Intro" sheetId="2" state="visible" r:id="rId3"/>
    <sheet name="1.Trattamento" sheetId="3" state="visible" r:id="rId4"/>
    <sheet name="2.Minacce" sheetId="4" state="visible" r:id="rId5"/>
    <sheet name="3.Impatti" sheetId="5" state="visible" r:id="rId6"/>
    <sheet name="4.Probabilità" sheetId="6" state="visible" r:id="rId7"/>
    <sheet name="5.Misure" sheetId="7" state="visible" r:id="rId8"/>
    <sheet name="Dashboard" sheetId="8" state="visible" r:id="rId9"/>
    <sheet name="support_sheet" sheetId="9" state="hidden" r:id="rId10"/>
  </sheets>
  <definedNames>
    <definedName function="false" hidden="false" localSheetId="2" name="_xlnm.Print_Area" vbProcedure="false">'1.Trattamento'!$A$1:$E$14</definedName>
    <definedName function="false" hidden="false" localSheetId="3" name="_xlnm.Print_Area" vbProcedure="false">'2.Minacce'!$A$1:$H$49</definedName>
    <definedName function="false" hidden="false" localSheetId="4" name="_xlnm.Print_Area" vbProcedure="false">'3.Impatti'!$A$1:$H$59</definedName>
    <definedName function="false" hidden="false" localSheetId="5" name="_xlnm.Print_Area" vbProcedure="false">'4.Probabilità'!$A$1:$H$83</definedName>
    <definedName function="false" hidden="false" localSheetId="6" name="_xlnm.Print_Area" vbProcedure="false">'5.Misure'!$A$1:$O$130</definedName>
    <definedName function="false" hidden="false" localSheetId="6" name="_xlnm.Print_Titles" vbProcedure="false">'5.Misure'!$12:$12</definedName>
    <definedName function="false" hidden="true" localSheetId="6" name="_xlnm._FilterDatabase" vbProcedure="false">'5.Misure'!$B$12:$N$129</definedName>
    <definedName function="false" hidden="false" localSheetId="0" name="_xlnm.Print_Area" vbProcedure="false">Cover!$A$1:$G$24</definedName>
    <definedName function="false" hidden="false" localSheetId="7" name="_xlnm.Print_Area" vbProcedure="false">Dashboard!$A$1:$S$46</definedName>
    <definedName function="false" hidden="false" localSheetId="1" name="_xlnm.Print_Area" vbProcedure="false">Intro!$A$1:$P$21</definedName>
    <definedName function="false" hidden="false" name="ADOPTIONLEVEL" vbProcedure="false">#REF!</definedName>
    <definedName function="false" hidden="false" name="cs" vbProcedure="false">#REF!</definedName>
    <definedName function="false" hidden="false" name="Frequenza" vbProcedure="false">#REF!</definedName>
    <definedName function="false" hidden="false" name="MITIGATIONFACT" vbProcedure="false">#REF!</definedName>
    <definedName function="false" hidden="false" name="THREATSLEVEL" vbProcedure="false">#REF!</definedName>
    <definedName function="false" hidden="false" name="_Toc258503744_1" vbProcedure="false">#REF!</definedName>
    <definedName function="false" hidden="false" name="_xlchart.v1.0" vbProcedure="false">Dashboard!$B$6:$B$25</definedName>
    <definedName function="false" hidden="false" name="_xlchart.v1.1" vbProcedure="false">Dashboard!$C$6:$C$25</definedName>
    <definedName function="false" hidden="false" localSheetId="0" name="ADOPTIONLEVEL" vbProcedure="false">#REF!</definedName>
    <definedName function="false" hidden="false" localSheetId="0" name="cs" vbProcedure="false">#REF!</definedName>
    <definedName function="false" hidden="false" localSheetId="0" name="Frequenza" vbProcedure="false">#REF!</definedName>
    <definedName function="false" hidden="false" localSheetId="0" name="MITIGATIONFACT" vbProcedure="false">#REF!</definedName>
    <definedName function="false" hidden="false" localSheetId="0" name="THREATSLEVEL" vbProcedure="false">#REF!</definedName>
    <definedName function="false" hidden="false" localSheetId="3" name="_xlnm._FilterDatabase" vbProcedure="false">'2.Minacce'!$F$10:$I$26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<sst xmlns="http://schemas.openxmlformats.org/spreadsheetml/2006/main" count="1458" uniqueCount="510">
  <si>
    <t xml:space="preserve">LEONARDO / NTT DATA</t>
  </si>
  <si>
    <t xml:space="preserve">ANALISI DEI RISCHI DEGLI INTERESSATI / ENISA-COMPLIANT (ARIEC)</t>
  </si>
  <si>
    <t xml:space="preserve">Procedura basata sul security framework di ENISA - Agenzia dell'Unione europea per la cibersicurezza</t>
  </si>
  <si>
    <t xml:space="preserve">Nome trattamento/iniziativa</t>
  </si>
  <si>
    <t xml:space="preserve">Tipologia trattamento/iniziativa</t>
  </si>
  <si>
    <t xml:space="preserve">Team DPIA</t>
  </si>
  <si>
    <t xml:space="preserve">Referente compilazione</t>
  </si>
  <si>
    <t xml:space="preserve">Stato compilazione</t>
  </si>
  <si>
    <t xml:space="preserve">Data ultimo aggiornamento</t>
  </si>
  <si>
    <t xml:space="preserve">Validatori compilazione</t>
  </si>
  <si>
    <t xml:space="preserve">Allegato 2 del deliverable D04_SCO.1_FASE1 "Metodologia della valutazione d’impatto per la protezione dei dati personali (DPIA)"</t>
  </si>
  <si>
    <t xml:space="preserve">Versione 1.0</t>
  </si>
  <si>
    <t xml:space="preserve">INTRODUZIONE</t>
  </si>
  <si>
    <t xml:space="preserve">LA PROCEDURA IMPLEMENTATA CON IL PRESENTE STRUMENTO SI BASA SULLA MODELLAZIONE DEL SEGUENTE SCENARIO DI RISCHIO PER GLI INTERESSATI</t>
  </si>
  <si>
    <t xml:space="preserve">1.1. DESCRIVERE IL TRATTAMENTO COMPILANDO TUTTI GLI ELEMENTI INFORMATIVI MINIMI SEGUENTI</t>
  </si>
  <si>
    <t xml:space="preserve">Dati personali oggetto di trattamento</t>
  </si>
  <si>
    <t xml:space="preserve">Finalità del trattamento</t>
  </si>
  <si>
    <t xml:space="preserve">Soggetti interessati</t>
  </si>
  <si>
    <t xml:space="preserve">Strumenti impiegati nel trattamento</t>
  </si>
  <si>
    <t xml:space="preserve">Destinatari dei dati</t>
  </si>
  <si>
    <t xml:space="preserve">Responsabile del trattamento</t>
  </si>
  <si>
    <t xml:space="preserve">Eventuali altre note [campo opzionale]</t>
  </si>
  <si>
    <t xml:space="preserve">2.1. SELEZIONARE LE MINACCE CHE POSSONO RAGIONEVOLMENTE MATERIALIZZARSI SFRUTTANDO VULNERABILITÀ O CARENZE DI PROTEZIONE IN ESSERE</t>
  </si>
  <si>
    <t xml:space="preserve">Tipologie</t>
  </si>
  <si>
    <t xml:space="preserve">Minacce</t>
  </si>
  <si>
    <t xml:space="preserve">R/mult</t>
  </si>
  <si>
    <r>
      <rPr>
        <b val="true"/>
        <sz val="9"/>
        <color rgb="FF000000"/>
        <rFont val="Calibri"/>
        <family val="2"/>
        <charset val="1"/>
      </rPr>
      <t xml:space="preserve">1. Eventuale DISTRUZIONE* non autorizzata di dati personali, trattati dal titolare, di lunga durata o irreversibile
</t>
    </r>
    <r>
      <rPr>
        <sz val="7"/>
        <color rgb="FF000000"/>
        <rFont val="Calibri"/>
        <family val="2"/>
        <charset val="1"/>
      </rPr>
      <t xml:space="preserve">* Questo tipo di violazione non esclude comunque la possibilità di recuperare in tutto o in parte i dati personali:
a) contattando direttamente l’Interessato;
b) accedendo a fonti esterne, quali fonti pubbliche e/o di terze parti (es: Pubbliche Amministrazioni);
c) accedendo ad archivi cartacei (in caso di distruzione, il recupero da tali archivi si suppone comunque estremamente complesso, di lunga durata e con il rischio di ottenere dati non aggiornati).</t>
    </r>
  </si>
  <si>
    <t xml:space="preserve">1.1 Eliminazione logica non autorizzata di dati personali (es. cancellazione dei dati)</t>
  </si>
  <si>
    <t xml:space="preserve">1.2 Eliminazione fisica di supporti contenenti dati personali (es. danneggiamento o distruzione dei supporti di memorizzazione o dei documenti cartacei)</t>
  </si>
  <si>
    <t xml:space="preserve">1.3 Eliminazione logica o del supporto fisico dell'unica copia elettronica di dati personali, il cui ripristino da documenti cartacei è possibile, ma richiede un tale impiego di tempo da poter generare effetti sull'Interessato</t>
  </si>
  <si>
    <r>
      <rPr>
        <b val="true"/>
        <sz val="9"/>
        <color rgb="FF000000"/>
        <rFont val="Calibri"/>
        <family val="2"/>
        <charset val="1"/>
      </rPr>
      <t xml:space="preserve">2. Eventuale INDISPONIBILITÀ* di mezzi e strumenti, necessari per il trattamento, temporanea o irreversibile**
</t>
    </r>
    <r>
      <rPr>
        <sz val="7"/>
        <color rgb="FF000000"/>
        <rFont val="Calibri"/>
        <family val="2"/>
        <charset val="1"/>
      </rPr>
      <t xml:space="preserve">* L'Indisponibilità riguarda i mezzi e gli strumenti necessari per effettuare i trattamenti da parte degli interessati (per gestire i suoi dati) o da parte del Titolare, per l’erogazione di servizi richiesti o per conto dell’Interessato. L’Indisponibilità non implica la Distruzione.
** L’Indisponibilità irreversibile di un mezzo o strumento richiede l’adozione di nuovi mezzi o strumenti per accedere ai dati.</t>
    </r>
  </si>
  <si>
    <t xml:space="preserve">2.1 Indisponibilità dei sistemi e dei servizi informatici mediante i quali le informazioni sono accessibili (es. in caso di attacco informatico)</t>
  </si>
  <si>
    <t xml:space="preserve">2.2 Indisponibilità dei mezzi e degli strumenti necessari per ottenere l’accesso alle informazioni (es. perdita di una chiave di decifratura o di un token hardware per accedere a dati in backup o altri archivi)</t>
  </si>
  <si>
    <t xml:space="preserve">2.3 Indisponibilità degli strumenti atti a identificare l’informazione all’interno di grandi archivi cartacei o elettronici</t>
  </si>
  <si>
    <t xml:space="preserve">2.4 Degrado prestazionale dei servizi informatici, che determina l’impossibilità di perfezionare operazioni di trattamento</t>
  </si>
  <si>
    <t xml:space="preserve">2.5 Modifiche tecnologiche che rendono impossibile la decodifica di dati rappresentati secondo particolari formati di memorizzazione</t>
  </si>
  <si>
    <r>
      <rPr>
        <b val="true"/>
        <sz val="9"/>
        <color rgb="FF000000"/>
        <rFont val="Calibri"/>
        <family val="2"/>
        <charset val="1"/>
      </rPr>
      <t xml:space="preserve">3. Eventuale PERDITA* di supporti di memorizzazione di dati personali
</t>
    </r>
    <r>
      <rPr>
        <sz val="7"/>
        <color rgb="FF000000"/>
        <rFont val="Calibri"/>
        <family val="2"/>
        <charset val="1"/>
      </rPr>
      <t xml:space="preserve">* La Perdita di un supporto fisico di memorizzazione dei dati non implica che si verifichino anche altre violazioni quali Distruzione, Indisponibilità, Accesso o Divulgazione: ad esempio, un disco DVD perso può contenere una copia cifrata di dati.</t>
    </r>
  </si>
  <si>
    <t xml:space="preserve">3.1 Privazione o sottrazione di supporti fisici di memorizzazione dei dati</t>
  </si>
  <si>
    <t xml:space="preserve">3.2 Smarrimento di supporti fisici di memorizzazione dei dati</t>
  </si>
  <si>
    <r>
      <rPr>
        <b val="true"/>
        <sz val="9"/>
        <color rgb="FF000000"/>
        <rFont val="Calibri"/>
        <family val="2"/>
        <charset val="1"/>
      </rPr>
      <t xml:space="preserve">4. Eventuale ALTERAZIONE* non autorizzata di dati personali
</t>
    </r>
    <r>
      <rPr>
        <sz val="7"/>
        <color rgb="FF000000"/>
        <rFont val="Calibri"/>
        <family val="2"/>
        <charset val="1"/>
      </rPr>
      <t xml:space="preserve">* L’Alterazione può essere conseguente, in alcuni casi, ad Accesso non autorizzato, o può essere dovuta, in altri casi, ad errori nel trattamento.</t>
    </r>
  </si>
  <si>
    <t xml:space="preserve">4.1 Comunicazione di informazioni erronee a enti esterni all’azienda (es. istituzioni, società, persone, ecc..) o al pubblico (Internet), determinata da alterazioni non autorizzate di dati personali</t>
  </si>
  <si>
    <t xml:space="preserve">4.2 Errori nel trattamento o trattamento non conforme, determinati da alterazioni non autorizzate di dati personali</t>
  </si>
  <si>
    <t xml:space="preserve">4.3 Decisioni errate con effetti sull’Interessato, determinate da alterazioni non autorizzate di dati personali</t>
  </si>
  <si>
    <r>
      <rPr>
        <b val="true"/>
        <sz val="9"/>
        <color rgb="FF000000"/>
        <rFont val="Calibri"/>
        <family val="2"/>
        <charset val="1"/>
      </rPr>
      <t xml:space="preserve">5. Eventuale DIVULGAZIONE* non autorizzata di dati personali (non gia' pubblici)
</t>
    </r>
    <r>
      <rPr>
        <sz val="7"/>
        <color rgb="FF000000"/>
        <rFont val="Calibri"/>
        <family val="2"/>
        <charset val="1"/>
      </rPr>
      <t xml:space="preserve">* La Divulgazione può essere conseguente, in alcuni casi, ad Accesso non autorizzato, o può essere dovuta, in altri casi, a trattamenti non conformi di dati riservati.</t>
    </r>
  </si>
  <si>
    <t xml:space="preserve">5.1 Comunicazione non autorizzata od impropria di dati personali, non corrispondenti a informazioni di pubblico dominio, verso terze parti, anche se note o non identificabili.</t>
  </si>
  <si>
    <t xml:space="preserve">5.2 Diffusione non autorizzata od impropria di dati personali, non corrispondenti a informazioni di pubblico dominio</t>
  </si>
  <si>
    <r>
      <rPr>
        <b val="true"/>
        <sz val="9"/>
        <color rgb="FF000000"/>
        <rFont val="Calibri"/>
        <family val="2"/>
        <charset val="1"/>
      </rPr>
      <t xml:space="preserve">6. Eventuale ACCESSO* non autorizzato a dati personali
</t>
    </r>
    <r>
      <rPr>
        <sz val="7"/>
        <color rgb="FF000000"/>
        <rFont val="Calibri"/>
        <family val="2"/>
        <charset val="1"/>
      </rPr>
      <t xml:space="preserve">* L'Accesso non autorizzato non implica automaticamente anche la Distruzione, l'Alterazione o la Divulgazione. Il soggetto non autorizzato potrebbe utilizzare a proprio favore le informazioni ricavabili dall'accesso ai dati senza distruggerli, alterarli o divulgarli.</t>
    </r>
  </si>
  <si>
    <t xml:space="preserve">6.1 Accesso effettivo a dati personali (anche in sola visualizzazione) da parte di soggetti non autorizzati al momento della violazione</t>
  </si>
  <si>
    <t xml:space="preserve">Note</t>
  </si>
  <si>
    <t xml:space="preserve">2.2. [NON COMPILARE] INCIDENTI DI SICUREZZA DETERMINATI DALLA MATERIALIZZAZIONE DELLE MINACCE INDICATE</t>
  </si>
  <si>
    <t xml:space="preserve">2.3. [NON COMPILARE] INFORMAZIONI SUL CRITERIO DI CORRELAZIONE APPLICATO TRA TIPOLOGIE DI MINACCE E INCIDENTI DI SICUREZZA</t>
  </si>
  <si>
    <t xml:space="preserve">Tipologie di minacce</t>
  </si>
  <si>
    <t xml:space="preserve">Incidenti di sicurezza</t>
  </si>
  <si>
    <t xml:space="preserve">Livello d'impatto</t>
  </si>
  <si>
    <t xml:space="preserve">Descrizione</t>
  </si>
  <si>
    <t xml:space="preserve">Possibili esempi</t>
  </si>
  <si>
    <t xml:space="preserve">R/sing</t>
  </si>
  <si>
    <t xml:space="preserve">Gli individui possono andare incontro a disagi minori, che supereranno senza alcun problema</t>
  </si>
  <si>
    <t xml:space="preserve">Tempo trascorso reinserendo informazioni, fastidi, irritazioni, etc.</t>
  </si>
  <si>
    <t xml:space="preserve">Gli individui possono andare incontro a significativi disagi, che saranno in grado di superare nonostante alcune difficoltà</t>
  </si>
  <si>
    <t xml:space="preserve">Costi aggiuntivi, rifiuto/impossibilità di accesso ai servizi, paura, mancanza di comprensione, stress, disturbi fisici di lieve entità, ecc.</t>
  </si>
  <si>
    <t xml:space="preserve">Gli individui possono andare incontro a conseguenze significative, che dovrebbero essere in grado di superare anche se con gravi difficoltà</t>
  </si>
  <si>
    <t xml:space="preserve">Appropriazione indebita di fondi, inserimento in liste nere da parte di istituti finanziari, danni alla proprietà, perdita di posti di lavoro, citazione in giudizio, peggioramento della salute, ecc.</t>
  </si>
  <si>
    <t xml:space="preserve">Gli individui possono subire conseguenze significative, o addirittura irreversibili, che non sono in grado di superare</t>
  </si>
  <si>
    <t xml:space="preserve">Incapacità di lavorare, disturbi psicologici o fisici a lungo termine, morte, ecc.</t>
  </si>
  <si>
    <t xml:space="preserve">3.4. [NON COMPILARE] STIMA DEL LIVELLO GENERALE DI IMPATTO</t>
  </si>
  <si>
    <t xml:space="preserve">Incidente di sicurezza</t>
  </si>
  <si>
    <t xml:space="preserve">Livello d'impatto sugli interessati</t>
  </si>
  <si>
    <t xml:space="preserve">3.5. [NON COMPILARE] INFORMAZIONI SUL CRITERIO DI VALUTAZIONE DELL'IMPATTO</t>
  </si>
  <si>
    <t xml:space="preserve">Il livello generale di impatto corrisponde al valore più alto dei livelli di impatto stimati per ogni distinto incidente di sicurezza sui dati personali</t>
  </si>
  <si>
    <t xml:space="preserve">Domanda</t>
  </si>
  <si>
    <t xml:space="preserve">R/compl</t>
  </si>
  <si>
    <t xml:space="preserve">1. Qualche parte del trattamento dei dati personali viene eseguita tramite Internet?</t>
  </si>
  <si>
    <t xml:space="preserve">Quando il trattamento dei dati personali viene eseguito in tutto o in parte tramite Internet, aumentano le possibili minacce da parte di aggressori esterni online (ad esempio Denial of Service, SQL injection, attacchi Man-in-the-Middle), soprattutto quando il servizio è disponibile (e, quindi, rintracciabile / noto) a tutti gli utenti di Internet.</t>
  </si>
  <si>
    <t xml:space="preserve">2. E' possibile che venga fornito accesso, tramite Internet, a un sistema interno di trattamento dei dati personali (ad esempio per determinati utenti o gruppi di utenti)?</t>
  </si>
  <si>
    <t xml:space="preserve">Quando l'accesso a un sistema di elaborazione interna dei dati viene fornito tramite Internet, la probabilità di minacce esterne aumenta (ad esempio a causa di aggressori esterni online). Allo stesso tempo aumenta anche la probabilità di abuso (accidentale o intenzionale) dei dati da parte degli utenti (ad esempio divulgazione accidentale di dati personali quando si lavora in spazi pubblici). Un'attenzione particolare dovrebbe essere prestata ai casi in cui è consentita la gestione / amministrazione remota del sistema IT.</t>
  </si>
  <si>
    <t xml:space="preserve">3. Il sistema di trattamento dei dati personali è interconnesso con un altro sistema o servizio IT esterno o interno alla struttura organizzativa?</t>
  </si>
  <si>
    <t xml:space="preserve">La connessione a sistemi IT esterni può introdurre ulteriori minacce dovute alle minacce (e ai potenziali difetti di sicurezza) inerenti a tali sistemi. Lo stesso vale anche per i sistemi interni, tenendo conto che, se non opportunamente configurati, tali connessioni possono consentire l'accesso (ai dati personali) a più persone all'interno della struttura organizzativa (che in linea di principio non sono autorizzate a tale accesso).</t>
  </si>
  <si>
    <t xml:space="preserve">4. Le persone non autorizzate possono accedere facilmente all'ambiente fisico di trattamento dei dati?</t>
  </si>
  <si>
    <t xml:space="preserve">Sebbene l'attenzione sia stata posta su sistemi e servizi elettronici, l'ambiente fisico (rilevante per questi sistemi e servizi) è un aspetto importante che, se non adeguatamente salvaguardato, può seriamente compromettere la sicurezza (ad esempio consentendo alle parti non autorizzate di accedere fisicamente all'IT, apparecchiature e componenti di rete, o non riuscendo a fornire protezione della sala computer in caso di disastro fisico).</t>
  </si>
  <si>
    <t xml:space="preserve">5. Il sistema di trattamento dei dati personali è progettato, implementato o mantenuto senza seguire le best practice pertinenti?</t>
  </si>
  <si>
    <t xml:space="preserve">Componenti hardware e software mal progettate, implementate e / o mantenute possono comportare gravi rischi per la sicurezza delle informazioni. A tal fine, le buone o le migliori pratiche accrescono l'esperienza di eventi precedenti e possono essere considerate come linee guida pratiche su come evitare esposizione (ai rischi) e raggiungere determinati livelli di resilienza.</t>
  </si>
  <si>
    <t xml:space="preserve">Livello di probabilità calcolato automaticamente</t>
  </si>
  <si>
    <t xml:space="preserve">Modifica manuale [sostituisce il calcolo automatico]</t>
  </si>
  <si>
    <t xml:space="preserve">6. I ruoli e le responsabilità relativi al trattamento dei dati personali sono vaghi o non chiaramente definiti?</t>
  </si>
  <si>
    <t xml:space="preserve">Quando i ruoli e le responsabilità non sono chiaramente definiti, l'accesso (e l'ulteriore trattamento) dei dati personali può essere incontrollato, con conseguente uso non autorizzato delle risorse e compromissione della sicurezza complessiva del sistema.</t>
  </si>
  <si>
    <t xml:space="preserve">7. L'uso consentito della rete, del sistema e delle risorse fisiche all'interno della struttura organizzativa è ambiguo o non chiaramente definito?</t>
  </si>
  <si>
    <t xml:space="preserve">Quando l'uso accettabile delle risorse non è chiaramente prescritto, potrebbero sorgere minacce alla sicurezza a causa di incomprensioni o di un uso improprio, intenzionale del sistema. La chiara definizione delle politiche per le risorse di rete, di sistema e fisiche può ridurre i rischi potenziali.</t>
  </si>
  <si>
    <t xml:space="preserve">8. I dipendenti sono autorizzati a portare e utilizzare i propri dispositivi per connettersi al sistema di trattamento dei dati personali?</t>
  </si>
  <si>
    <t xml:space="preserve">I dipendenti che utilizzano i loro dispositivi personali all'interno della struttura organizzativa potrebbero aumentare il rischio di perdita di dati o accesso non autorizzato al sistema informativo. Inoltre, poiché i dispositivi non sono controllati a livello centrale, possono introdurre nel sistema bug o virus aggiuntivi.</t>
  </si>
  <si>
    <t xml:space="preserve">9. I dipendenti sono autorizzati a trasferire, archiviare o trattare in altro modo i dati personali al di fuori dei locali della struttura organizzativa?</t>
  </si>
  <si>
    <t xml:space="preserve">L'elaborazione di dati personali al di fuori dei locali della struttura organizzativa può offrire molta flessibilità, ma allo stesso tempo introduce rischi aggiuntivi, sia legati alla trasmissione di informazioni attraverso canali di rete potenzialmente insicuri (es. Reti Wi-Fi aperte), sia uso non autorizzato di queste informazioni.</t>
  </si>
  <si>
    <t xml:space="preserve">10. Le attività di elaborazione dei dati personali possono essere eseguite senza la creazione di log file?</t>
  </si>
  <si>
    <t xml:space="preserve">La mancanza di adeguati meccanismi di registrazione e monitoraggio può aumentare l'abuso intenzionale o accidentale di processi/ procedure e risorse, con conseguente abuso di dati personali.</t>
  </si>
  <si>
    <t xml:space="preserve">11. Il trattamento dei dati personali è eseguito da un numero non definito di dipendenti?</t>
  </si>
  <si>
    <t xml:space="preserve">Quando l'accesso (e l'ulteriore trattamento) dei dati personali è aperto a un gran numero di dipendenti, le possibilità di abuso a causa del fattore umano incrementano. Definire chiaramente chi ha realmente bisogno di accedere ai dati e limitare l'accesso solo a quelle persone può contribuire alla sicurezza dei dati personali.</t>
  </si>
  <si>
    <t xml:space="preserve">12. Qualche parte dell'operazione di trattamento dei dati è eseguita da un appaltatore / terza parte (responsabile del trattamento)?</t>
  </si>
  <si>
    <t xml:space="preserve">Quando l'elaborazione viene eseguita da contraenti esterni, la struttura organizzativa può perdere parzialmente il controllo su questi dati. Inoltre, possono essere introdotte ulteriori minacce alla sicurezza a causa delle minacce intrinseche a questi appaltatori. È importante che la struttura organizzativa selezioni gli appaltatori che possono offrire un massimo livello di sicurezza e definire chiaramente quale parte del processo è loro assegnata, mantenendo il più possibile un alto livello di controllo.</t>
  </si>
  <si>
    <t xml:space="preserve">13. Gli obblighi delle parti / persone coinvolte nel trattamento dei dati personali sono ambigui o non chiaramente definiti?</t>
  </si>
  <si>
    <t xml:space="preserve">Quando i dipendenti non sono chiaramente informati sui loro obblighi, le minacce derivanti da un uso improprio accidentale (ad es. divulgazione o distruzione) di dati aumentano in modo significativo.</t>
  </si>
  <si>
    <t xml:space="preserve">14. Il personale coinvolto nel trattamento di dati personali non ha familiarità con le questioni di sicurezza delle informazioni?</t>
  </si>
  <si>
    <t xml:space="preserve">Quando i dipendenti non sono consapevoli della necessità di applicare le misure di sicurezza, possono causare accidentalmente ulteriori minacce al sistema. La formazione può contribuire notevolmente a sensibilizzare i dipendenti sia sui loro obblighi di protezione dei dati, sia sull'applicazione di specifiche misure di sicurezza.</t>
  </si>
  <si>
    <t xml:space="preserve">15. Le persone / parti coinvolte nell'operazione di trattamento dei dati trascurano di archiviare e / o distruggere in modo sicuro i dati personali?</t>
  </si>
  <si>
    <t xml:space="preserve">Molte violazioni dei dati personali si verificano a causa della mancanza di misure di protezione fisica, come serrature e sistemi di distruzione sicura. I file cartacei sono solitamente parte dell'input o dell'output di un sistema informativo, possono contenere dati personali e devono anche essere protetti da divulgazione e riutilizzo non autorizzati.</t>
  </si>
  <si>
    <t xml:space="preserve">16. Si ritiene che il settore di operatività in cui si inserisce il trattamento sia esposto ad attacchi informatici?</t>
  </si>
  <si>
    <t xml:space="preserve">Quando gli attacchi alla sicurezza si sono già verificati in uno specifico settore di operatività, questa è un'indicazione che la struttura organizzativa probabilmente dovrebbe prendere ulteriori misure per evitare un evento simile nel proprio eventuale analogo settore.</t>
  </si>
  <si>
    <t xml:space="preserve">17. La struttura organizzativa ha subito attacchi informatici o altri tipi di violazioni della sicurezza negli ultimi due anni?</t>
  </si>
  <si>
    <t xml:space="preserve">Se la struttura organizzativa è già stato attaccato o ci sono indicazioni che questo potrebbe essere stato il caso, è necessario prendere ulteriori misure per prevenire eventi simili in futuro.</t>
  </si>
  <si>
    <t xml:space="preserve">18. Hai ricevuto notifiche e / o lamentele riguardo alla sicurezza del sistema informatico (utilizzato per il trattamento dei dati personali) nell'ultimo anno?</t>
  </si>
  <si>
    <t xml:space="preserve">Bug di sicurezza / vulnerabilità presenti possono essere sfruttati per eseguire attacchi (cyber o fisici) ad altri sistemi e servizi. Si dovrebbero prendere in considerazione bollettini sulla sicurezza contenenti informazioni importanti relative alle vulnerabilità della sicurezza che potrebbero influire sui sistemi e sui servizi menzionati sopra.</t>
  </si>
  <si>
    <t xml:space="preserve">19. Un'operazione del trattamento riguarda un grande volume di individui e / o dati personali?</t>
  </si>
  <si>
    <t xml:space="preserve">Il tipo e il volume dei dati personali (scala) possono rendere l'operazione di trattamento dei dati di interesse per gli aggressori (a causa del valore intrinseco di questi dati).</t>
  </si>
  <si>
    <t xml:space="preserve">20. Esistono best practice di sicurezza specifiche, per il settore di attività in cui si inserisce il trattamento, che non sono state adegutamente seguite?</t>
  </si>
  <si>
    <t xml:space="preserve">Le misure di sicurezza specifiche del settore sono solitamente adattate ai bisogni (e ai rischi) del particolare settore. La mancanza di conformità con le best practice pertinenti potrebbe essere un indicatore di scarsa gestione della sicurezza.</t>
  </si>
  <si>
    <t xml:space="preserve">4.5 [NON COMPILARE] STIMA DELLA PROBABILITÀ GENERALE DI ACCADIMENTO DELLE MINACCE</t>
  </si>
  <si>
    <t xml:space="preserve">Area di valutazione</t>
  </si>
  <si>
    <t xml:space="preserve">Probabilità di accadimento</t>
  </si>
  <si>
    <t xml:space="preserve">PROFILO DI RISCHIO DEL TRATTAMENTO</t>
  </si>
  <si>
    <t xml:space="preserve">TIPOLOGIE DI MINACCE DA CONTRASTARE</t>
  </si>
  <si>
    <t xml:space="preserve">LIVELLO DI IMPATTO</t>
  </si>
  <si>
    <t xml:space="preserve">PROBABILITÀ DI ACCADIMENTO</t>
  </si>
  <si>
    <t xml:space="preserve">LIVELLO DI RISCHIO INERENTE</t>
  </si>
  <si>
    <t xml:space="preserve">5.1. SELEZIONARE LE MISURE DI SICUREZZA PER MITIGARE IL RISCHIO, ANNOTANDO I RELATIVI INTERVENTI</t>
  </si>
  <si>
    <t xml:space="preserve">Misure consigliate per</t>
  </si>
  <si>
    <t xml:space="preserve">Racc.</t>
  </si>
  <si>
    <t xml:space="preserve">Categoria</t>
  </si>
  <si>
    <t xml:space="preserve">Cod.</t>
  </si>
  <si>
    <t xml:space="preserve">Misura di sicurezza</t>
  </si>
  <si>
    <t xml:space="preserve">Rif. ISO/IEC 27001:2013</t>
  </si>
  <si>
    <t xml:space="preserve">LRI</t>
  </si>
  <si>
    <t xml:space="preserve">PD</t>
  </si>
  <si>
    <t xml:space="preserve">PI</t>
  </si>
  <si>
    <t xml:space="preserve">PR</t>
  </si>
  <si>
    <t xml:space="preserve">Intervento</t>
  </si>
  <si>
    <t xml:space="preserve">Resp.</t>
  </si>
  <si>
    <t xml:space="preserve">Pianificazione</t>
  </si>
  <si>
    <t xml:space="preserve">A) Politica generale di sicurezza per la protezione dei dati personali</t>
  </si>
  <si>
    <t xml:space="preserve">A.1</t>
  </si>
  <si>
    <t xml:space="preserve">La struttura organizzativa dovrebbe documentare la propria politica in merito al trattamento dei dati personali come parte della sua politica di sicurezza delle informazioni.</t>
  </si>
  <si>
    <t xml:space="preserve">05 Politica di sicurezza</t>
  </si>
  <si>
    <t xml:space="preserve">Basso</t>
  </si>
  <si>
    <t xml:space="preserve">x</t>
  </si>
  <si>
    <t xml:space="preserve">A.2</t>
  </si>
  <si>
    <t xml:space="preserve">La politica generale di sicurezza dovrebbe essere revisionata e rivista, se necessario, su base annuale.</t>
  </si>
  <si>
    <t xml:space="preserve">A.3</t>
  </si>
  <si>
    <t xml:space="preserve">La struttura organizzativa dovrebbe documentare separatamente, una politica di sicurezza dedicata al trattamento dei dati personali. La politica dovrebbe essere approvata dal management competente e comunicata a tutti i dipendenti, persone autorizzate al trattamento e alle parti esterne interessate</t>
  </si>
  <si>
    <t xml:space="preserve">Medio</t>
  </si>
  <si>
    <t xml:space="preserve">A.4</t>
  </si>
  <si>
    <t xml:space="preserve">La politica di sicurezza dovrebbe almeno riferirsi a: i ruoli e le responsabilità del personale, le misure tecniche e organizzative di base adottate per la sicurezza dei dati personali, i responsabili del trattamento dei dati o altre terze parti coinvolte nel trattamento dei dati personali.</t>
  </si>
  <si>
    <t xml:space="preserve">A.5</t>
  </si>
  <si>
    <t xml:space="preserve">Dovrebbe essere creato e mantenuto un inventario di politiche / procedure specifiche relative alla sicurezza dei dati personali, basato sulla politica generale di sicurezza.</t>
  </si>
  <si>
    <t xml:space="preserve">A.6</t>
  </si>
  <si>
    <t xml:space="preserve">Le politiche di sicurezza dovrebbero essere riviste e corrette, se necessario, su base semestrale.</t>
  </si>
  <si>
    <t xml:space="preserve">Alto</t>
  </si>
  <si>
    <t xml:space="preserve">B) Ruoli e responsabilità</t>
  </si>
  <si>
    <t xml:space="preserve">B.1</t>
  </si>
  <si>
    <t xml:space="preserve">I ruoli e le responsabilità relativi al trattamento dei dati personali dovrebbero essere chiaramente definiti e assegnati in conformità con le politiche di sicurezza.</t>
  </si>
  <si>
    <t xml:space="preserve">06.01.01 Ruoli e responsabilità per la sicurezza delle informazioni</t>
  </si>
  <si>
    <t xml:space="preserve">B.2</t>
  </si>
  <si>
    <t xml:space="preserve">In caso di riorganizzazioni interne o di dismissione di personale o assegnazione ad altro ruolo, la struttura organizzativa dovrebbe prevedere una procedura chiaramente definita per la revoca dei diritti, delle responsabilità e dei profili di autorizzazione e la conseguente riconsegna di materiali e mezzi del trattamento (es . laptop, tablet, smartphone, hd esterni, pen drive, etc.).</t>
  </si>
  <si>
    <t xml:space="preserve">B.3</t>
  </si>
  <si>
    <t xml:space="preserve">Dovrebbe essere effettuata una chiara nomina delle persone incaricate di compiti specifici di sicurezza, compresa la nomina di un responsabile della sicurezza.</t>
  </si>
  <si>
    <t xml:space="preserve">B.4</t>
  </si>
  <si>
    <t xml:space="preserve">Il responsabile della sicurezza dovrebbe essere nominato formalmente (documentato). Anche i compiti e le responsabilità del responsabile della sicurezza dovrebbero essere chiaramente definiti e documentati.</t>
  </si>
  <si>
    <t xml:space="preserve">B.5</t>
  </si>
  <si>
    <t xml:space="preserve">Compiti e responsabilità in conflitto, ad esempio i ruoli di responsabile della sicurezza, revisore della sicurezza e DPO, dovrebbero essere considerati separatamente per ridurre le ipotesi di modifiche non autorizzate o non intenzionali o un uso improprio di dati personali.</t>
  </si>
  <si>
    <t xml:space="preserve">C) Politica per il controllo degli accessi</t>
  </si>
  <si>
    <t xml:space="preserve">C.1</t>
  </si>
  <si>
    <t xml:space="preserve">I diritti specifici di controllo degli accessi dovrebbero essere assegnati a ciascun ruolo (coinvolto nel trattamento di dati personali) in base al principio della stretta pertinenza e necessità per il ruolo di accedere e conoscere i dati.</t>
  </si>
  <si>
    <t xml:space="preserve">09.01.01 Politica di controllo degli accessi</t>
  </si>
  <si>
    <t xml:space="preserve">C.2</t>
  </si>
  <si>
    <t xml:space="preserve">Dovrebbe essere dettagliata e documentata una politica di controllo degli accessi. La struttura organizzativa dovrebbe determinare in questo documento le regole di controllo appropriate degli accessi, i diritti di accesso e le restrizioni per specifici ruoli degli utenti nell’ambito dei processi e delle procedure relative ai dati personali.</t>
  </si>
  <si>
    <t xml:space="preserve">C.3</t>
  </si>
  <si>
    <t xml:space="preserve">Dovrebbe essere chiaramente definita e documentata la segregazione dei ruoli di controllo degli accessi (ad es. Richiesta di accesso, autorizzazione di accesso, amministrazione degli accessi).</t>
  </si>
  <si>
    <t xml:space="preserve">C.4</t>
  </si>
  <si>
    <t xml:space="preserve">I ruoli con molti diritti di accesso dovrebbero essere chiaramente definiti e assegnati a un numero limitato di persone dello staff</t>
  </si>
  <si>
    <t xml:space="preserve">D) Gestione delle risorse / asset</t>
  </si>
  <si>
    <t xml:space="preserve">D.1</t>
  </si>
  <si>
    <t xml:space="preserve">La struttura organizzativa dovrebbe disporre di un registro/censimento delle risorse e degli apparati IT utilizzati per il trattamento dei dati personali (hardware, software e rete). Il registro dovrebbe includere almeno le seguenti informazioni: risorsa IT, tipo (ad es. Server, workstation), posizione (fisica o elettronica). Dovrebbe essere assegnato ad una persona specifica il compito di mantenere e aggiornare il registro (ad esempio, il responsabile IT).</t>
  </si>
  <si>
    <t xml:space="preserve">08 Gestione delle risorse</t>
  </si>
  <si>
    <t xml:space="preserve">D.2</t>
  </si>
  <si>
    <t xml:space="preserve">Il censimento delle risorse e degli apparati IT e il relativo registro dovrebbero essere rivisti e aggiornati regolarmente.</t>
  </si>
  <si>
    <t xml:space="preserve">D.3</t>
  </si>
  <si>
    <t xml:space="preserve">I ruoli che hanno accesso a determinate risorse dovrebbero essere definiti e documentati.</t>
  </si>
  <si>
    <t xml:space="preserve">D.4</t>
  </si>
  <si>
    <t xml:space="preserve">Le risorse IT dovrebbero essere riviste e aggiornate su base annuale.</t>
  </si>
  <si>
    <t xml:space="preserve">E) Gestione delle modifiche apportare alle risorse, agli apparati e ai sistemi IT</t>
  </si>
  <si>
    <t xml:space="preserve">E.1</t>
  </si>
  <si>
    <t xml:space="preserve">La struttura organizzativa dovrebbe assicurarsi che tutte le modifiche alle risorse, agli apparati ed al sistema IT siano registrate e monitorate da una persona specifica (ad esempio, il Responsabile IT o sicurezza). Il monitoraggio regolare delle eventuali modifiche apportate al sistema IT dovrebbe avvenire a cadenza regolare e periodica.</t>
  </si>
  <si>
    <t xml:space="preserve">12.01 Procedure operative e responsabilità</t>
  </si>
  <si>
    <t xml:space="preserve">E.2</t>
  </si>
  <si>
    <t xml:space="preserve">Lo sviluppo software dovrebbe essere eseguito in un ambiente speciale non collegato al sistema IT utilizzato per il trattamento dei dati personali. Quando è necessario eseguire un test, dovrebbero essere utilizzati dati fittizi (non dati reali). Nei casi in cui ciò non sia possibile, dovrebbero essere previste procedure specifiche per la protezione dei dati personali utilizzati nei test e nello sviluppo software.</t>
  </si>
  <si>
    <t xml:space="preserve">E.3</t>
  </si>
  <si>
    <t xml:space="preserve">Dovrebbe essere prevista e applicata una politica interna che disciplini la gestione delle modifiche e che includa per lo meno: un processo che governi l'introduzione delle modifiche, i ruoli / utenti che hanno i diritti di modifica, le tempistiche per l'introduzione delle modifiche. La politica di gestione delle modifiche dovrebbe essere regolarmente aggiornata.</t>
  </si>
  <si>
    <t xml:space="preserve">F) Responsabili del trattamento</t>
  </si>
  <si>
    <t xml:space="preserve">F.1</t>
  </si>
  <si>
    <t xml:space="preserve">Le linee guida e le procedure formali relative al trattamento dei dati personali, da parte dei responsabili del trattamento dei dati (appaltatori / outsourcing), dovrebbero essere definite, documentate e concordate tra il titolare del trattamento e il responsabile del trattamento prima dell'inizio delle attività di trattamento. Queste linee guida e procedure dovrebbero stabilire obbligatoriamente lo stesso livello di sicurezza dei dati personali come richiesto nella politica di sicurezza della struttura organizzativa.</t>
  </si>
  <si>
    <t xml:space="preserve">15 Rapporti con i fornitori</t>
  </si>
  <si>
    <t xml:space="preserve">F.2</t>
  </si>
  <si>
    <t xml:space="preserve">Al rilevamento di una violazione dei dati personali (data breach), il responsabile del trattamento informa il titolare del trattamento senza indebiti ritardi.</t>
  </si>
  <si>
    <t xml:space="preserve">F.3</t>
  </si>
  <si>
    <t xml:space="preserve">Requisiti formali e obblighi dovrebbero essere formalmente concordati tra il titolare del trattamento dei dati e il responsabile del trattamento dei dati. Il responsabile del trattamento dovrebbe fornire sufficienti prove documentate di conformità della sua organizzazione e dei trattamenti svolti alle prescrizioni in materia di sicurezza.</t>
  </si>
  <si>
    <t xml:space="preserve">F.4</t>
  </si>
  <si>
    <t xml:space="preserve">La struttura organizzativa dovrebbe svolgere regolarmente audit per controllare il permanere della conformità dei trattamenti affidati ai responsabili del trattamento ai livelli e alle istruzioni conferite per il pieno rispetto dei di requisiti e obblighi.</t>
  </si>
  <si>
    <t xml:space="preserve">F.5</t>
  </si>
  <si>
    <t xml:space="preserve">I dipendenti del responsabile del trattamento che stanno trattando dati personali dovrebbero essere soggetti a specifici accordi documentati di riservatezza / non divulgazione.</t>
  </si>
  <si>
    <t xml:space="preserve">G) Gestione degli incidenti / violazioni di dati personali (personal data breaches)</t>
  </si>
  <si>
    <t xml:space="preserve">G.1</t>
  </si>
  <si>
    <t xml:space="preserve">È necessario definire un piano di risposta agli incidenti (Incident Response Plan) con procedure dettagliate per garantire una risposta efficace e ordinata al verificarsi di incidenti o violazioni di dati personali.</t>
  </si>
  <si>
    <t xml:space="preserve">16 Gestione degli incidenti di sicurezza delle informazioni</t>
  </si>
  <si>
    <t xml:space="preserve">G.2</t>
  </si>
  <si>
    <t xml:space="preserve">Le violazioni dei dati personali (come definite dall’art. 4 del GDPR) dovrebbero essere segnalate immediatamente al Management competente secondo l’organizzazione interna. Dovrebbero essere in atto procedure di notifica per la segnalazione delle violazioni alle autorità competenti e agli interessati, ai sensi degli art. 33 e 34 GDPR.</t>
  </si>
  <si>
    <t xml:space="preserve">G.3</t>
  </si>
  <si>
    <t xml:space="preserve">Il piano di risposta degli incidenti (Incident Response Plan) dovrebbe essere documentato, compreso un elenco di possibili azioni di mitigazione e una chiara assegnazione dei ruoli.</t>
  </si>
  <si>
    <t xml:space="preserve">G.4</t>
  </si>
  <si>
    <t xml:space="preserve">Gli incidenti e le violazioni dei dati personali dovrebbero essere registrati insieme ai dettagli riguardanti l'evento e le successive azioni di mitigazione intraprese.</t>
  </si>
  <si>
    <t xml:space="preserve">H) Continuità operativa</t>
  </si>
  <si>
    <t xml:space="preserve">H.1</t>
  </si>
  <si>
    <t xml:space="preserve">La struttura organizzativa dovrebbe definire le principali procedure ed i controlli da eseguire al fine di garantire il necessario livello di continuità e disponibilità del sistema IT mediante il quale si procede al trattamento dei dati personali (in caso di incidente / violazione di dati personali).</t>
  </si>
  <si>
    <t xml:space="preserve">17 Aspetti di sicurezza nella gestione della continuità operativa</t>
  </si>
  <si>
    <t xml:space="preserve">H.2</t>
  </si>
  <si>
    <t xml:space="preserve">Dovrebbe essere predisposto, dettagliato e documentato un Business Continuity Plan (seguendo la politica generale di sicurezza). Dovrebbe includere azioni chiare e assegnazione di ruoli.</t>
  </si>
  <si>
    <t xml:space="preserve">H.3</t>
  </si>
  <si>
    <t xml:space="preserve">Un livello di qualità del servizio garantito dovrebbe essere definito nel Business Continuity Plan per i processi fondamentali che attengono alla sicurezza dei dati personali.</t>
  </si>
  <si>
    <t xml:space="preserve">H.4</t>
  </si>
  <si>
    <t xml:space="preserve">Dovrebbe essere nominato del personale con la dovuta responsabilità, autorità e competenza per gestire la business continuity in caso di incidente / violazione dei dati personali.</t>
  </si>
  <si>
    <t xml:space="preserve">H.5</t>
  </si>
  <si>
    <t xml:space="preserve">Si dovrebbe prendere in considerazione una struttura IT alternativa (disaster recovery), a seconda dei tempi di inattività accettabili dei sistemi IT.</t>
  </si>
  <si>
    <t xml:space="preserve">I) Obblighi di confidenzialità</t>
  </si>
  <si>
    <t xml:space="preserve">I.1</t>
  </si>
  <si>
    <t xml:space="preserve">La struttura organizzativa dovrebbe garantire che tutti i dipendenti, lavoratori e persone autorizzate al trattamento, comprendano le proprie responsabilità e gli obblighi di riservatezza sui dati personali oggetto del trattamento da essi svolto. I ruoli e le responsabilità dovrebbero essere assegnati e chiaramente comunicati durante il processo di pre-assunzione e / o assunzione.</t>
  </si>
  <si>
    <t xml:space="preserve">07 Sicurezza delle risorse umane</t>
  </si>
  <si>
    <t xml:space="preserve">I.2</t>
  </si>
  <si>
    <t xml:space="preserve">Prima di assumere i propri compiti, i dipendenti, lavoratori e persone autorizzate al trattamento, dovrebbero essere invitati ad esaminare e condividere le politiche di sicurezza della struttura organizzativa e firmare i rispettivi accordi di riservatezza e di non divulgazione.</t>
  </si>
  <si>
    <t xml:space="preserve">I.3</t>
  </si>
  <si>
    <t xml:space="preserve">I dipendenti coinvolti nel trattamento dei dati personali ad alto rischio dovrebbero essere vincolati a specifiche clausole di riservatezza (ai sensi del loro contratto di lavoro o altro atto legale).</t>
  </si>
  <si>
    <t xml:space="preserve">J) Formazione</t>
  </si>
  <si>
    <t xml:space="preserve">J.1</t>
  </si>
  <si>
    <t xml:space="preserve">La struttura organizzativa dovrebbe garantire che tutti i dipendenti, lavoratori e persone autorizzate al trattamento siano adeguatamente formati e informati sui controlli di sicurezza del sistema informatico relativi al loro lavoro quotidiano. I dipendenti coinvolti nel trattamento dei dati personali dovrebbero inoltre essere adeguatamente informati in merito ai requisiti e agli obblighi legali in materia di protezione dei dati attraverso regolari campagne di sensibilizzazione o iniziative di formazione specifica.</t>
  </si>
  <si>
    <t xml:space="preserve">07.02.02 Consapevolezza, educazione e formazione sulla sicurezza delle informazioni</t>
  </si>
  <si>
    <t xml:space="preserve">J.2</t>
  </si>
  <si>
    <t xml:space="preserve">La struttura organizzativa dovrebbe disporre di programmi di formazione strutturati e regolari per il personale, compresi i programmi specifici per l'introduzione (alle questioni di protezione dei dati) dei nuovi arrivati.</t>
  </si>
  <si>
    <t xml:space="preserve">J.3</t>
  </si>
  <si>
    <t xml:space="preserve">Dovrebbe essere predisposto ed eseguito su base annuale un piano di formazione con scopi e obiettivi definiti.</t>
  </si>
  <si>
    <t xml:space="preserve">K) Controllo degli accessi e autenticazione</t>
  </si>
  <si>
    <t xml:space="preserve">K.1</t>
  </si>
  <si>
    <t xml:space="preserve">Dovrebbe essere implementato un sistema di controllo degli accessi applicabile a tutti gli utenti che accedono al sistema IT. Il sistema dovrebbe consentire la creazione, l'approvazione, la revisione e l'eliminazione degli account utente.</t>
  </si>
  <si>
    <t xml:space="preserve">09 Controllo degli accessi</t>
  </si>
  <si>
    <t xml:space="preserve">K.2</t>
  </si>
  <si>
    <t xml:space="preserve">L'uso di account utente comuni (con credenziali di accesso condivide tra più utenti) dovrebbe essere evitato. Nei casi in cui questo sia necessario, dovrebbe essere garantito che tutti gli utenti dell'account comune abbiano gli stessi ruoli e responsabilità.</t>
  </si>
  <si>
    <t xml:space="preserve">K.3</t>
  </si>
  <si>
    <t xml:space="preserve">Dovrebbe essere attivo un meccanismo di autenticazione che consenta l'accesso al sistema IT (basato sulla politica e sistema di controllo degli accessi). Come minimo dovrebbe essere utilizzata una combinazione di nome utente / password. Le password dovrebbero rispettare un certo livello (configurabile) di complessità.</t>
  </si>
  <si>
    <t xml:space="preserve">K.4</t>
  </si>
  <si>
    <t xml:space="preserve">Il sistema di controllo degli accessi dovrebbe essere in grado di rilevare e non consentire l'utilizzo di password che non rispettano un certo livello di complessità (configurabile).</t>
  </si>
  <si>
    <t xml:space="preserve">K.5</t>
  </si>
  <si>
    <t xml:space="preserve">Dovrebbe essere definita e documentata una politica specifica per le password. La politica dovrebbe includere almeno la lunghezza della password, la complessità, il periodo di validità e il numero di tentativi di accesso non riusciti accettabili.</t>
  </si>
  <si>
    <t xml:space="preserve">K.6</t>
  </si>
  <si>
    <t xml:space="preserve">Le password degli utenti dovrebbero essere memorizzate in una forma "hash".</t>
  </si>
  <si>
    <t xml:space="preserve">K.7</t>
  </si>
  <si>
    <t xml:space="preserve">L'autenticazione a due fattori ( autenticazione forte) dovrebbe preferibilmente essere implementata per accedere ai sistemi che elaborano i dati personali. I fattori di autenticazione potrebbero essere password, token di sicurezza, chiavette USB con token segreto, dati biometrici, ecc.</t>
  </si>
  <si>
    <t xml:space="preserve">K.8</t>
  </si>
  <si>
    <t xml:space="preserve">Dovrebbe essere soggetto ad autenticazione ogni dispositivo (autenticazione endpoint) per garantire che il trattamento dei dati personali venga eseguita solo attraverso dispositivi autorizzati nella rete aziendale</t>
  </si>
  <si>
    <t xml:space="preserve">L) Generazione di file di log e monitoraggio</t>
  </si>
  <si>
    <t xml:space="preserve">L.1</t>
  </si>
  <si>
    <t xml:space="preserve">Dovrebbero essere generati file di log per ogni sistema / applicazione utilizzata per il trattamento dei dati personali. Essi dovrebbero includere tutti i tipi di accesso ai dati (visualizzazione, modifica, cancellazione).</t>
  </si>
  <si>
    <t xml:space="preserve">12.04 Registrazione e monitoraggio</t>
  </si>
  <si>
    <t xml:space="preserve">L.2</t>
  </si>
  <si>
    <t xml:space="preserve">I file di log dovrebbero essere contrassegnati con data e ora e adeguatamente protetti da manomissioni e accessi non autorizzati. Gli orologi dovrebbero essere sincronizzati con un'unica fonte temporale di riferimento</t>
  </si>
  <si>
    <t xml:space="preserve">L.3</t>
  </si>
  <si>
    <t xml:space="preserve">Le azioni degli amministratori di sistema e degli operatori di sistema, incluse l'aggiunta / cancellazione / modifica dei diritti dell'utente, dovrebbero essere registrate.</t>
  </si>
  <si>
    <t xml:space="preserve">L.4</t>
  </si>
  <si>
    <t xml:space="preserve">Non dovrebbe esserci alcuna possibilità di cancellazione o modifica del contenuto dei file di registro. Anche l'accesso ai file di registro dovrebbe essere registrato oltre al monitoraggio per rilevare attività insolite.</t>
  </si>
  <si>
    <t xml:space="preserve">L.5</t>
  </si>
  <si>
    <t xml:space="preserve">Un sistema di monitoraggio dovrebbe elaborare i file log, produrre report sullo stato del sistema e notificare potenziali allarmi.</t>
  </si>
  <si>
    <t xml:space="preserve">M) Sicurezza dei server e dei database</t>
  </si>
  <si>
    <t xml:space="preserve">M.1</t>
  </si>
  <si>
    <t xml:space="preserve">I server ove risiedono database e applicazioni dovrebbero essere configurati per essere operativi utilizzando un account separato, con i privilegi minimi del sistema operativo per funzionare correttamente.</t>
  </si>
  <si>
    <t xml:space="preserve">12 Sicurezza delle operazioni</t>
  </si>
  <si>
    <t xml:space="preserve">M.2</t>
  </si>
  <si>
    <t xml:space="preserve">I server ove risiedono database e applicazioni dovrebbero trattare solo i dati personali che sono effettivamente necessari per il perseguimento delle finalità di volta in volta considerate (art. 5 GDPR).</t>
  </si>
  <si>
    <t xml:space="preserve">M.3</t>
  </si>
  <si>
    <t xml:space="preserve">Le soluzioni di crittografia dovrebbero essere considerate su specifici file o record attraverso l'implementazione di software o hardware.</t>
  </si>
  <si>
    <t xml:space="preserve">M.4</t>
  </si>
  <si>
    <t xml:space="preserve">Dovrebbe prendersi in considerazione la necessità di applicare la crittografia alle unità/driver di archiviazione.</t>
  </si>
  <si>
    <t xml:space="preserve">M.5</t>
  </si>
  <si>
    <t xml:space="preserve">Le tecniche di pseudonimizzazione dovrebbero essere applicate attraverso la separazione di dati provenienti da identificativi diretti per evitare il collegamento con l'interessato senza ulteriori informazioni</t>
  </si>
  <si>
    <t xml:space="preserve">M.6</t>
  </si>
  <si>
    <t xml:space="preserve">Dovrebbero essere considerate le tecniche che supportano la privacy a livello di database, come le interrogazioni autorizzate, interrogazioni a tutela della privacy, tecniche che consentono la ricerca di informazioni su contenuti crittografati, etc.</t>
  </si>
  <si>
    <t xml:space="preserve">N) Sicurezza delle postazioni di lavoro</t>
  </si>
  <si>
    <t xml:space="preserve">N.1</t>
  </si>
  <si>
    <t xml:space="preserve">Gli utenti non dovrebbero essere in grado di disattivare o bypassare le impostazioni di sicurezza.</t>
  </si>
  <si>
    <t xml:space="preserve">14.01 Requisiti di sicurezza dei sistemi informativi</t>
  </si>
  <si>
    <t xml:space="preserve">N.2</t>
  </si>
  <si>
    <t xml:space="preserve">Le applicazioni anti-virus e le firme di rilevamento dovrebbero essere configurate su base settimanale.</t>
  </si>
  <si>
    <t xml:space="preserve">N.3</t>
  </si>
  <si>
    <t xml:space="preserve">Gli utenti non dovrebbero avere i privilegi per installare o disattivare applicazioni software non autorizzate.</t>
  </si>
  <si>
    <t xml:space="preserve">N.4</t>
  </si>
  <si>
    <t xml:space="preserve">Il sistema dovrebbe attivare il timeout di sessione quando l'utente non è stato attivo per un certo periodo di tempo.</t>
  </si>
  <si>
    <t xml:space="preserve">N.5</t>
  </si>
  <si>
    <t xml:space="preserve">Gli aggiornamenti critici di sicurezza rilasciati dallo sviluppatore del sistema operativo dovrebbero essere installati regolarmente.</t>
  </si>
  <si>
    <t xml:space="preserve">N.6</t>
  </si>
  <si>
    <t xml:space="preserve">Le applicazioni antivirus e le firme di rilevamento dovrebbero essere configurate su base giornaliera.</t>
  </si>
  <si>
    <t xml:space="preserve">N.7</t>
  </si>
  <si>
    <t xml:space="preserve">Non dovrebbe essere consentito il trasferimento di dati personali dalla postazione di lavoro a dispositivi di archiviazione esterni (ad esempio USB, DVD, dischi rigidi esterni).</t>
  </si>
  <si>
    <t xml:space="preserve">N.8</t>
  </si>
  <si>
    <t xml:space="preserve">Le postazioni di lavoro utilizzate per il trattamento dei dati personali dovrebbero preferibilmente non essere collegate a Internet a meno che non siano in atto misure di sicurezza per impedire il trattamento, la copia e il trasferimento non autorizzati di dati personali.</t>
  </si>
  <si>
    <t xml:space="preserve">N.9</t>
  </si>
  <si>
    <t xml:space="preserve">La completa crittografia del disco dovrebbe essere abilitata sulle unità del sistema operativo della workstation postazione di lavoro.</t>
  </si>
  <si>
    <t xml:space="preserve">O) Sicurezza della rete e delle comunicazioni elettroniche</t>
  </si>
  <si>
    <t xml:space="preserve">O.1</t>
  </si>
  <si>
    <t xml:space="preserve">Ogni volta che l'accesso viene eseguito tramite Internet, la comunicazione dovrebbe essere crittografata tramite protocolli crittografici (TLS / SSL).</t>
  </si>
  <si>
    <t xml:space="preserve">13 Sicurezza delle comunicazioni</t>
  </si>
  <si>
    <t xml:space="preserve">O.2</t>
  </si>
  <si>
    <t xml:space="preserve">L'accesso wireless al sistema IT dovrebbe essere consentito solo a utenti e per processi specifici. Dovrebbe essere protetto da meccanismi di crittografia.</t>
  </si>
  <si>
    <t xml:space="preserve">O.3</t>
  </si>
  <si>
    <t xml:space="preserve">In generale, l'accesso da remoto al sistema IT dovrebbe essere evitato. Nei casi in cui ciò sia assolutamente necessario, dovrebbe essere eseguito solo sotto il controllo e il monitoraggio di una persona specifica della struttura organizzativa (ad esempio amministratore IT / responsabile della sicurezza) attraverso dispositivi predefiniti.</t>
  </si>
  <si>
    <t xml:space="preserve">O.4</t>
  </si>
  <si>
    <t xml:space="preserve">Il traffico da e verso il sistema IT dovrebbe essere monitorato e controllato tramite firewall e sistemi di rilevamento delle intrusioni.</t>
  </si>
  <si>
    <t xml:space="preserve">O.5</t>
  </si>
  <si>
    <t xml:space="preserve">La connessione a Internet non dovrebbe essere consentita ai server e alle postazioni di lavoro utilizzate per il trattamento dei dati personali.</t>
  </si>
  <si>
    <t xml:space="preserve">O.6</t>
  </si>
  <si>
    <t xml:space="preserve">La rete del sistema informatico dovrebbe essere segregata dalle altre reti del Titolare del trattamento dei dati.</t>
  </si>
  <si>
    <t xml:space="preserve">O.7</t>
  </si>
  <si>
    <t xml:space="preserve">L'accesso al sistema IT dovrebbe essere eseguito solo da dispositivi e terminali pre-autorizzati utilizzando tecniche come il filtro MAC o Network Access Control (NAC)</t>
  </si>
  <si>
    <t xml:space="preserve">P) Back-up</t>
  </si>
  <si>
    <t xml:space="preserve">P.1</t>
  </si>
  <si>
    <t xml:space="preserve">Le procedure di back-up e ripristino dei dati dovrebbero essere definite, documentate e chiaramente collegate a ruoli e responsabilità.</t>
  </si>
  <si>
    <t xml:space="preserve">12.03 Back-up</t>
  </si>
  <si>
    <t xml:space="preserve">P.2</t>
  </si>
  <si>
    <t xml:space="preserve">Ai back-up dovrebbe essere assegnato un livello adeguato di protezione fisica e ambientale coerente con gli standard applicati sui dati di origine.</t>
  </si>
  <si>
    <t xml:space="preserve">P.3</t>
  </si>
  <si>
    <t xml:space="preserve">L'esecuzione dei back-up dovrebbe essere monitorata per garantire che venga completata.</t>
  </si>
  <si>
    <t xml:space="preserve">P.4</t>
  </si>
  <si>
    <t xml:space="preserve">Dovrebbero essere eseguiti regolarmente back-up completi.</t>
  </si>
  <si>
    <t xml:space="preserve">P.5</t>
  </si>
  <si>
    <t xml:space="preserve">I supporti di back-up dovrebbero essere testati regolarmente per assicurarsi che possano essere utilizzati per l'uso in caso di emergenza.</t>
  </si>
  <si>
    <t xml:space="preserve">P.6</t>
  </si>
  <si>
    <t xml:space="preserve">I back-up incrementali programmati dovrebbero essere eseguiti almeno su base giornaliera.</t>
  </si>
  <si>
    <t xml:space="preserve">P.7</t>
  </si>
  <si>
    <t xml:space="preserve">Le copie di back-up dovrebbero essere conservate in modo sicuro in luoghi diversi.</t>
  </si>
  <si>
    <t xml:space="preserve">P.8</t>
  </si>
  <si>
    <t xml:space="preserve">Se viene utilizzato un servizio di terze parti per l'archiviazione di back-up, la copia dovrebbe essere crittografata prima di essere trasmessa dal titolare del trattamento.</t>
  </si>
  <si>
    <t xml:space="preserve">P.9</t>
  </si>
  <si>
    <t xml:space="preserve">Le copie dei back-up dovrebbero essere crittografate e archiviate in modo sicuro, anche offline.</t>
  </si>
  <si>
    <t xml:space="preserve">Q) Dispositivi mobili / portatili</t>
  </si>
  <si>
    <t xml:space="preserve">Q.1</t>
  </si>
  <si>
    <t xml:space="preserve">Le procedure di gestione dei dispositivi mobili e portatili dovrebbero essere definite e documentate stabilendo regole chiare per il loro corretto utilizzo.</t>
  </si>
  <si>
    <t xml:space="preserve">06.02 Dispositivi mobili e telelavoro</t>
  </si>
  <si>
    <t xml:space="preserve">Q.2</t>
  </si>
  <si>
    <t xml:space="preserve">I dispositivi mobili, ai quali è consentito accedere al sistema informativo, dovrebbero essere pre-registrati e pre-autorizzati.</t>
  </si>
  <si>
    <t xml:space="preserve">Q.3</t>
  </si>
  <si>
    <t xml:space="preserve">I dispositivi mobili dovrebbero essere soggetti agli stessi livelli delle procedure di controllo degli accessi (al sistema di elaborazione dei dati) delle altre apparecchiature terminali.</t>
  </si>
  <si>
    <t xml:space="preserve">Q.4</t>
  </si>
  <si>
    <t xml:space="preserve">I ruoli e le responsabilità specifici relativi alla gestione dei dispositivi mobili e portatili dovrebbero essere chiaramente definiti.</t>
  </si>
  <si>
    <t xml:space="preserve">Q.5</t>
  </si>
  <si>
    <t xml:space="preserve">La struttura organizzativa dovrebbe essere in grado di cancellare da remoto i dati personali (relativi a propri trattamenti) su un dispositivo mobile che è stato compromesso.</t>
  </si>
  <si>
    <t xml:space="preserve">Q.6</t>
  </si>
  <si>
    <t xml:space="preserve">I dispositivi mobili dovrebbero supportare la separazione dell'uso privato e aziendale del dispositivo attraverso compartimentazioni software sicure.</t>
  </si>
  <si>
    <t xml:space="preserve">Q.7</t>
  </si>
  <si>
    <t xml:space="preserve">I dispositivi mobili dovrebbero essere fisicamente protetti contro il furto quando non sono in uso.</t>
  </si>
  <si>
    <t xml:space="preserve">Q.8</t>
  </si>
  <si>
    <t xml:space="preserve">Per l'accesso ai dispositivi mobili è necessario prendere in considerazione l'autenticazione a due fattori (autenticazione forte)</t>
  </si>
  <si>
    <t xml:space="preserve">Q.9</t>
  </si>
  <si>
    <t xml:space="preserve">I dati personali memorizzati sul dispositivo mobile (come parte del trattamento dei dati aziendali) dovrebbero essere crittografati.</t>
  </si>
  <si>
    <t xml:space="preserve">R) Sicurezza nel ciclo di vita delle applicazioni</t>
  </si>
  <si>
    <t xml:space="preserve">R.1</t>
  </si>
  <si>
    <t xml:space="preserve">Durante il ciclo di vita dello sviluppo, dovrebbero essere seguite le best practice, lo stato dell'arte e ben noti pratiche di sviluppo sicuro, framework o standard.</t>
  </si>
  <si>
    <t xml:space="preserve">12.06 Gestione delle vulnerabilità tecniche e 14.02 Sicurezza nei processi di sviluppo e supporto</t>
  </si>
  <si>
    <t xml:space="preserve">R.2</t>
  </si>
  <si>
    <t xml:space="preserve">Specifici requisiti di sicurezza dovrebbero essere definiti durante le prime fasi del ciclo di vita dello sviluppo.</t>
  </si>
  <si>
    <t xml:space="preserve">R.3</t>
  </si>
  <si>
    <t xml:space="preserve">Le tecnologie e le tecniche specifiche progettate per supportare la privacy e la protezione dei dati (denominate anche tecnologie di miglioramento della privacy (PET)) dovrebbero essere adottate in analogia con i requisiti di sicurezza.</t>
  </si>
  <si>
    <t xml:space="preserve">R.4</t>
  </si>
  <si>
    <t xml:space="preserve">Dovrebbero essere seguiti standard e pratiche di codifica sicure.</t>
  </si>
  <si>
    <t xml:space="preserve">R.5</t>
  </si>
  <si>
    <t xml:space="preserve">Durante le attività di sviluppo, dovrebbero essere eseguite attività di test e convalida dei requisiti di sicurezza inizialmente implementati.</t>
  </si>
  <si>
    <t xml:space="preserve">R.6</t>
  </si>
  <si>
    <t xml:space="preserve">Vulnerability assessment e penetration test su applicazioni e infrastrutture dovrebbero essere eseguiti da una terza parte fidata prima di procedere con la loro adozione operativa. L'applicazione non dovrebbe essere adottata fino a quando non si raggiunga il livello di sicurezza richiesto.</t>
  </si>
  <si>
    <t xml:space="preserve">R.7</t>
  </si>
  <si>
    <t xml:space="preserve">I penetration test dovrebbero essere eseguiti periodicamente.</t>
  </si>
  <si>
    <t xml:space="preserve">R.8</t>
  </si>
  <si>
    <t xml:space="preserve">Si dovrebbero ottenere informazioni sulle vulnerabilità tecniche dei sistemi informatici utilizzati.</t>
  </si>
  <si>
    <t xml:space="preserve">R.9</t>
  </si>
  <si>
    <t xml:space="preserve">Le patch software dovrebbero essere testate e valutate prima di essere installate in un ambiente operativo.</t>
  </si>
  <si>
    <t xml:space="preserve">S) Cancellazione / eliminazione dei dati</t>
  </si>
  <si>
    <t xml:space="preserve">S.1</t>
  </si>
  <si>
    <t xml:space="preserve">La sovrascrittura software dei dati dovrebbe essere eseguita su tutti i supporti prima della loro eliminazione. Nei casi in cui ciò non è possibile (CD, DVD, ecc.), è necessario eseguire la distruzione fisica.</t>
  </si>
  <si>
    <t xml:space="preserve">08.03.02 Smaltimento dei supporti e 11.02.07 Smaltimento o riutilizzo sicuro dell'attrezzatura</t>
  </si>
  <si>
    <t xml:space="preserve">S.2</t>
  </si>
  <si>
    <t xml:space="preserve">È necessario eseguire la triturazione della carta e dei supporti portatili utilizzati per memorizzare i dati personali.</t>
  </si>
  <si>
    <t xml:space="preserve">S.3</t>
  </si>
  <si>
    <t xml:space="preserve">Dovrebbero essere eseguiti più passaggi di sovrascrittura basata su software, su tutti i supporti, prima di essere smaltiti.</t>
  </si>
  <si>
    <t xml:space="preserve">S.4</t>
  </si>
  <si>
    <t xml:space="preserve">Se sono utilizzati servizi di terze parti per smaltire in modo sicuro supporti o documenti cartacei, è necessario stipulare un contratto di servizio e produrre, ove opportuno, un verbale di distruzione dei record.</t>
  </si>
  <si>
    <t xml:space="preserve">S.5</t>
  </si>
  <si>
    <t xml:space="preserve">Dopo la cancellazione del software, dovrebbero essere eseguite misure hardware aggiuntive quali la smagnetizzazione. A seconda del caso, dovrebbe essere considerata anche la distruzione fisica.</t>
  </si>
  <si>
    <t xml:space="preserve">S.6</t>
  </si>
  <si>
    <t xml:space="preserve">Se è una terza parte, (quindi un responsabile del trattamento) ad occuparsi della distruzione di supporti o file cartacei, il processo si dovrebbe svolgere presso le sedi del titolare del trattamento (ed evitare il trasferimento all’esterno dei dati personali.</t>
  </si>
  <si>
    <t xml:space="preserve">T) Sicurezza fisica</t>
  </si>
  <si>
    <t xml:space="preserve">T.1</t>
  </si>
  <si>
    <t xml:space="preserve">Il perimetro fisico dell'infrastruttura del sistema IT non dovrebbe essere accessibile da personale non autorizzato.</t>
  </si>
  <si>
    <t xml:space="preserve">11 Sicurezza fisica e ambientale</t>
  </si>
  <si>
    <t xml:space="preserve">T.2</t>
  </si>
  <si>
    <t xml:space="preserve">Identificazione chiara, tramite mezzi appropriati, ad es. i badge identificativi, per tutto il personale e i visitatori che accedono ai locali della struttura organizzativa, dovrebbero essere stabiliti, a seconda dei casi.</t>
  </si>
  <si>
    <t xml:space="preserve">T.3</t>
  </si>
  <si>
    <t xml:space="preserve">Le zone sicure dovrebbero essere definite e protette da appropriati controlli di accesso. Un registro fisico o una traccia elettronica di controllo di tutti gli accessi dovrebbero essere mantenuti e monitorati in modo sicuro.</t>
  </si>
  <si>
    <t xml:space="preserve">T.4</t>
  </si>
  <si>
    <t xml:space="preserve">I sistemi di rilevamento anti-intrusione dovrebbero essere installati in tutte le zone di sicurezza.</t>
  </si>
  <si>
    <t xml:space="preserve">T.5</t>
  </si>
  <si>
    <t xml:space="preserve">Se del caso, dovrebbero essere costruite barriere fisiche per impedire l'accesso fisico non autorizzato.</t>
  </si>
  <si>
    <t xml:space="preserve">T.7</t>
  </si>
  <si>
    <t xml:space="preserve">Un sistema antincendio automatico, un sistema di climatizzazione dedicato a controllo chiuso e un gruppo di continuità (UPS) dovrebbero essere attivati nella sala server.</t>
  </si>
  <si>
    <t xml:space="preserve">T.8</t>
  </si>
  <si>
    <t xml:space="preserve">Il personale di servizio di supporto esterno dovrebbe avere accesso limitato alle aree protette.</t>
  </si>
  <si>
    <t xml:space="preserve">DASHBOARD PER IL TRATTAMENTO DEL RISCHIO</t>
  </si>
  <si>
    <t xml:space="preserve">AREE DI INTERVENTO</t>
  </si>
  <si>
    <t xml:space="preserve">MISURE DA ADOTTARE</t>
  </si>
  <si>
    <t xml:space="preserve">MISURE DA CONSOLIDARE</t>
  </si>
  <si>
    <t xml:space="preserve">INTERVENTI TOTALI</t>
  </si>
  <si>
    <t xml:space="preserve">LIVELLI IMPATTO</t>
  </si>
  <si>
    <t xml:space="preserve">PROB-IMP</t>
  </si>
  <si>
    <t xml:space="preserve">RISCHIO</t>
  </si>
  <si>
    <t xml:space="preserve">BOOL</t>
  </si>
  <si>
    <t xml:space="preserve">PRECEDURA DI VALUTAZIONE E TRATTAMENTO DEL RISCHIO</t>
  </si>
  <si>
    <t xml:space="preserve">$1-1</t>
  </si>
  <si>
    <t xml:space="preserve">TM1. DISTRUZIONE DI DATI O SUPPORTI</t>
  </si>
  <si>
    <t xml:space="preserve">FASE 1. RACCOLTA DI INFORMAZIONI SUL TRATTAMENTO</t>
  </si>
  <si>
    <t xml:space="preserve">$1-2</t>
  </si>
  <si>
    <t xml:space="preserve">TM2. INDISPONIBILITÀ DI STRUMENTI</t>
  </si>
  <si>
    <t xml:space="preserve">FASE 2. IDENTIFICAZIONE DELLE MINACCE E DEI RELATIVI INCIDENTI DI SICUREZZA SUI DATI PERSONALI</t>
  </si>
  <si>
    <t xml:space="preserve">$1-3</t>
  </si>
  <si>
    <t xml:space="preserve">TM3. PERDITA DI SUPPORTI</t>
  </si>
  <si>
    <t xml:space="preserve">FASE 3. STIMA DEL LIVELLO DI IMPATTO SUGLI INTERESSATI</t>
  </si>
  <si>
    <t xml:space="preserve">Molto Alto</t>
  </si>
  <si>
    <t xml:space="preserve">$1-4</t>
  </si>
  <si>
    <t xml:space="preserve">TM4. ALTERAZIONE DI DATI</t>
  </si>
  <si>
    <t xml:space="preserve">FASE 4. STIMA DELLA PROBABILITA' DI ACCADIMENTO DELLE MINACCE</t>
  </si>
  <si>
    <t xml:space="preserve">$2-1</t>
  </si>
  <si>
    <t xml:space="preserve">TM5. DIVULGAZIONE DI DATI</t>
  </si>
  <si>
    <t xml:space="preserve">FASE 5. VALUTAZIONE DEL LIVELLO DI RISCHIO E SELEZIONE DELLE MISURE DI SICUREZZA APPROPRIATE (TRATTAMENTO DEL RISCHIO)</t>
  </si>
  <si>
    <t xml:space="preserve">PROBABILITA' ACCADIMENTO</t>
  </si>
  <si>
    <t xml:space="preserve">$2-2</t>
  </si>
  <si>
    <t xml:space="preserve">TM6. ACCESSO NON AUTORIZZATO A DATI</t>
  </si>
  <si>
    <t xml:space="preserve">Bassa</t>
  </si>
  <si>
    <t xml:space="preserve">E' improbabile che tali minacce si materializzino</t>
  </si>
  <si>
    <t xml:space="preserve">$2-3</t>
  </si>
  <si>
    <t xml:space="preserve">Media</t>
  </si>
  <si>
    <t xml:space="preserve">C'è una ragionevole possibilità che tali minacce si materializzino</t>
  </si>
  <si>
    <t xml:space="preserve">$2-4</t>
  </si>
  <si>
    <t xml:space="preserve">INCIDENTI DI SICUREZZA DA CONTRASTARE</t>
  </si>
  <si>
    <t xml:space="preserve">AREE DI VALUTAZIONE PROB MINACCE</t>
  </si>
  <si>
    <t xml:space="preserve">Alta</t>
  </si>
  <si>
    <t xml:space="preserve">Tali minacce potrebbero materializzarsi</t>
  </si>
  <si>
    <t xml:space="preserve">$3-1</t>
  </si>
  <si>
    <t xml:space="preserve">PERDITA DELLA DISPONIBILITÀ DEI DATI PERSONALI</t>
  </si>
  <si>
    <t xml:space="preserve">AREA DI RISCHIO TECNICO</t>
  </si>
  <si>
    <t xml:space="preserve">RISORSE DI RETE E TECNICHE (HARDWARE E SOFTWARE)</t>
  </si>
  <si>
    <t xml:space="preserve">&lt;vuoto&gt;</t>
  </si>
  <si>
    <t xml:space="preserve">$3-2</t>
  </si>
  <si>
    <t xml:space="preserve">PERDITA DELL'INTEGRITÀ DEI DATI PERSONALI</t>
  </si>
  <si>
    <t xml:space="preserve">AREA DI RISCHIO ORGANIZZATIVO</t>
  </si>
  <si>
    <t xml:space="preserve">PROCESSI E PROCEDURE RELATIVI ALLE OPERAZIONI DI TRATTAMENTO DATI</t>
  </si>
  <si>
    <t xml:space="preserve">$3-3</t>
  </si>
  <si>
    <t xml:space="preserve">PERDITA DELLA RISERVATEZZA DEI DATI PERSONALI</t>
  </si>
  <si>
    <t xml:space="preserve">AREA DI RISCHIO OPERATIVO</t>
  </si>
  <si>
    <t xml:space="preserve">PARTI E PERSONE COINVOLTE NELLE OPERAZIONI DI TRATTAMENTO</t>
  </si>
  <si>
    <t xml:space="preserve">LIVELLI RISCHIO</t>
  </si>
  <si>
    <t xml:space="preserve">$3-4</t>
  </si>
  <si>
    <t xml:space="preserve">AREA DI RISCHIO STATISTICO</t>
  </si>
  <si>
    <t xml:space="preserve">SETTORE DI OPERATIVITÀ E SCALA DEL TRATTAMENTO</t>
  </si>
  <si>
    <t xml:space="preserve">SUPPORTO QUEST IMPATTI</t>
  </si>
  <si>
    <t xml:space="preserve">SUPPORTO QUEST PROB</t>
  </si>
  <si>
    <t xml:space="preserve">CALCOLO RISCHIO INERENTE</t>
  </si>
  <si>
    <t xml:space="preserve">area_tec</t>
  </si>
  <si>
    <t xml:space="preserve">check_compil</t>
  </si>
  <si>
    <t xml:space="preserve">ID ENISA</t>
  </si>
  <si>
    <t xml:space="preserve">CHIAVE 1</t>
  </si>
  <si>
    <t xml:space="preserve">CHIAVE 2</t>
  </si>
  <si>
    <t xml:space="preserve">count_sì</t>
  </si>
  <si>
    <t xml:space="preserve">ISO27-05</t>
  </si>
  <si>
    <t xml:space="preserve">check_mod</t>
  </si>
  <si>
    <t xml:space="preserve">area_org</t>
  </si>
  <si>
    <t xml:space="preserve">area_op</t>
  </si>
  <si>
    <t xml:space="preserve">ISO27-06.01.01</t>
  </si>
  <si>
    <t xml:space="preserve">area_stat</t>
  </si>
  <si>
    <t xml:space="preserve">CHECK_compil_tot</t>
  </si>
  <si>
    <t xml:space="preserve">ISO27-09.01.01</t>
  </si>
  <si>
    <t xml:space="preserve">CALCOLO PROB GEN ACCADIMENTO</t>
  </si>
  <si>
    <t xml:space="preserve">IMP GEN</t>
  </si>
  <si>
    <t xml:space="preserve">ISO27-08</t>
  </si>
  <si>
    <t xml:space="preserve">PROB GEN</t>
  </si>
  <si>
    <t xml:space="preserve">ISO27-12.01</t>
  </si>
  <si>
    <t xml:space="preserve">SOMMA PER CALCOLO PROB GEN ACCADIMENTO</t>
  </si>
  <si>
    <t xml:space="preserve">ISO27-15</t>
  </si>
  <si>
    <t xml:space="preserve">ISO27-16</t>
  </si>
  <si>
    <t xml:space="preserve">ISO27-17</t>
  </si>
  <si>
    <t xml:space="preserve">ISO27-07</t>
  </si>
  <si>
    <t xml:space="preserve">ISO27-07.02.02</t>
  </si>
  <si>
    <t xml:space="preserve">ISO27-09</t>
  </si>
  <si>
    <t xml:space="preserve">ISO27-12.04</t>
  </si>
  <si>
    <t xml:space="preserve">ISO27-12</t>
  </si>
  <si>
    <t xml:space="preserve">ISO27-14.01</t>
  </si>
  <si>
    <t xml:space="preserve">ISO27-13</t>
  </si>
  <si>
    <t xml:space="preserve">ISO27-12.03</t>
  </si>
  <si>
    <t xml:space="preserve">ISO27-06.02</t>
  </si>
  <si>
    <t xml:space="preserve">ISO27-12.06</t>
  </si>
  <si>
    <t xml:space="preserve">ISO27-14.02</t>
  </si>
  <si>
    <t xml:space="preserve">ISO27-08.03.02</t>
  </si>
  <si>
    <t xml:space="preserve">ISO27-11.02.07</t>
  </si>
  <si>
    <t xml:space="preserve">ISO27-11</t>
  </si>
</sst>
</file>

<file path=xl/styles.xml><?xml version="1.0" encoding="utf-8"?>
<styleSheet xmlns="http://schemas.openxmlformats.org/spreadsheetml/2006/main">
  <numFmts count="5">
    <numFmt numFmtId="164" formatCode="General"/>
    <numFmt numFmtId="165" formatCode="@"/>
    <numFmt numFmtId="166" formatCode="dd/mm/yyyy"/>
    <numFmt numFmtId="167" formatCode="General"/>
    <numFmt numFmtId="168" formatCode="dd\-mmm"/>
  </numFmts>
  <fonts count="36">
    <font>
      <sz val="11"/>
      <color rgb="FF000000"/>
      <name val="Calibri"/>
      <family val="2"/>
      <charset val="1"/>
    </font>
    <font>
      <sz val="10"/>
      <name val="Arial"/>
      <family val="0"/>
    </font>
    <font>
      <sz val="10"/>
      <name val="Arial"/>
      <family val="0"/>
    </font>
    <font>
      <sz val="10"/>
      <name val="Arial"/>
      <family val="0"/>
    </font>
    <font>
      <sz val="10"/>
      <color rgb="FF000000"/>
      <name val="Times New Roman"/>
      <family val="1"/>
      <charset val="1"/>
    </font>
    <font>
      <sz val="10"/>
      <name val="Arial"/>
      <family val="2"/>
      <charset val="1"/>
    </font>
    <font>
      <sz val="10"/>
      <name val="Calibri"/>
      <family val="2"/>
      <charset val="1"/>
    </font>
    <font>
      <b val="true"/>
      <sz val="10"/>
      <color rgb="FF5B9BD5"/>
      <name val="Calibri"/>
      <family val="2"/>
      <charset val="1"/>
    </font>
    <font>
      <b val="true"/>
      <sz val="20"/>
      <color rgb="FF2E75B6"/>
      <name val="Calibri"/>
      <family val="2"/>
      <charset val="1"/>
    </font>
    <font>
      <b val="true"/>
      <i val="true"/>
      <sz val="11"/>
      <color rgb="FF2E75B6"/>
      <name val="Calibri"/>
      <family val="2"/>
      <charset val="1"/>
    </font>
    <font>
      <b val="true"/>
      <sz val="11"/>
      <color rgb="FF2E75B6"/>
      <name val="Calibri"/>
      <family val="2"/>
      <charset val="1"/>
    </font>
    <font>
      <b val="true"/>
      <sz val="9"/>
      <color rgb="FF000000"/>
      <name val="Calibri"/>
      <family val="2"/>
      <charset val="1"/>
    </font>
    <font>
      <sz val="9"/>
      <name val="Calibri"/>
      <family val="2"/>
      <charset val="1"/>
    </font>
    <font>
      <sz val="9"/>
      <color rgb="FF000000"/>
      <name val="Calibri"/>
      <family val="2"/>
      <charset val="1"/>
    </font>
    <font>
      <i val="true"/>
      <sz val="8"/>
      <name val="Calibri"/>
      <family val="2"/>
      <charset val="1"/>
    </font>
    <font>
      <i val="true"/>
      <sz val="9"/>
      <color rgb="FFFF0000"/>
      <name val="Calibri"/>
      <family val="2"/>
      <charset val="1"/>
    </font>
    <font>
      <i val="true"/>
      <sz val="9"/>
      <name val="Calibri"/>
      <family val="2"/>
      <charset val="1"/>
    </font>
    <font>
      <i val="true"/>
      <sz val="11"/>
      <color rgb="FFFF0000"/>
      <name val="Calibri"/>
      <family val="2"/>
      <charset val="1"/>
    </font>
    <font>
      <b val="true"/>
      <sz val="14"/>
      <color rgb="FFFFFFFF"/>
      <name val="Calibri"/>
      <family val="2"/>
      <charset val="1"/>
    </font>
    <font>
      <b val="true"/>
      <sz val="11"/>
      <color rgb="FF000000"/>
      <name val="Calibri"/>
      <family val="2"/>
      <charset val="1"/>
    </font>
    <font>
      <b val="true"/>
      <sz val="11"/>
      <color rgb="FFFFFFFF"/>
      <name val="Calibri"/>
      <family val="2"/>
      <charset val="1"/>
    </font>
    <font>
      <b val="true"/>
      <sz val="8"/>
      <color rgb="FF808080"/>
      <name val="Calibri"/>
      <family val="2"/>
      <charset val="1"/>
    </font>
    <font>
      <sz val="8"/>
      <color rgb="FF000000"/>
      <name val="Calibri"/>
      <family val="2"/>
      <charset val="1"/>
    </font>
    <font>
      <b val="true"/>
      <sz val="8"/>
      <color rgb="FF000000"/>
      <name val="Calibri"/>
      <family val="2"/>
      <charset val="1"/>
    </font>
    <font>
      <b val="true"/>
      <sz val="11"/>
      <name val="Calibri"/>
      <family val="2"/>
      <charset val="1"/>
    </font>
    <font>
      <sz val="7"/>
      <color rgb="FF000000"/>
      <name val="Calibri"/>
      <family val="2"/>
      <charset val="1"/>
    </font>
    <font>
      <sz val="11"/>
      <color rgb="FFFFFFFF"/>
      <name val="Calibri"/>
      <family val="2"/>
      <charset val="1"/>
    </font>
    <font>
      <b val="true"/>
      <i val="true"/>
      <sz val="9"/>
      <color rgb="FF000000"/>
      <name val="Calibri"/>
      <family val="2"/>
      <charset val="1"/>
    </font>
    <font>
      <b val="true"/>
      <sz val="8"/>
      <name val="Calibri"/>
      <family val="2"/>
      <charset val="1"/>
    </font>
    <font>
      <b val="true"/>
      <sz val="14"/>
      <color rgb="FF000000"/>
      <name val="Calibri"/>
      <family val="2"/>
      <charset val="1"/>
    </font>
    <font>
      <b val="true"/>
      <sz val="10"/>
      <color rgb="FF000000"/>
      <name val="Calibri"/>
      <family val="2"/>
      <charset val="1"/>
    </font>
    <font>
      <sz val="14"/>
      <color rgb="FF595959"/>
      <name val="Calibri"/>
      <family val="2"/>
    </font>
    <font>
      <sz val="9"/>
      <color rgb="FF595959"/>
      <name val="Calibri"/>
      <family val="2"/>
    </font>
    <font>
      <b val="true"/>
      <sz val="9"/>
      <color rgb="FFFFFFFF"/>
      <name val="Calibri"/>
      <family val="2"/>
    </font>
    <font>
      <b val="true"/>
      <sz val="9"/>
      <color rgb="FF000000"/>
      <name val="Calibri"/>
      <family val="2"/>
    </font>
    <font>
      <sz val="11"/>
      <name val="Times New Roman"/>
      <family val="1"/>
    </font>
  </fonts>
  <fills count="9">
    <fill>
      <patternFill patternType="none"/>
    </fill>
    <fill>
      <patternFill patternType="gray125"/>
    </fill>
    <fill>
      <patternFill patternType="solid">
        <fgColor rgb="FFFFFFFF"/>
        <bgColor rgb="FFF2F2F2"/>
      </patternFill>
    </fill>
    <fill>
      <patternFill patternType="solid">
        <fgColor rgb="FFF2F2F2"/>
        <bgColor rgb="FFDEEBF7"/>
      </patternFill>
    </fill>
    <fill>
      <patternFill patternType="solid">
        <fgColor rgb="FF2E75B6"/>
        <bgColor rgb="FF4472C4"/>
      </patternFill>
    </fill>
    <fill>
      <patternFill patternType="solid">
        <fgColor rgb="FFDEEBF7"/>
        <bgColor rgb="FFF2F2F2"/>
      </patternFill>
    </fill>
    <fill>
      <patternFill patternType="solid">
        <fgColor rgb="FFFFFF00"/>
        <bgColor rgb="FFFFFF00"/>
      </patternFill>
    </fill>
    <fill>
      <patternFill patternType="solid">
        <fgColor rgb="FF4472C4"/>
        <bgColor rgb="FF2E75B6"/>
      </patternFill>
    </fill>
    <fill>
      <patternFill patternType="solid">
        <fgColor rgb="FFFFC000"/>
        <bgColor rgb="FFFF9900"/>
      </patternFill>
    </fill>
  </fills>
  <borders count="19">
    <border diagonalUp="false" diagonalDown="false">
      <left/>
      <right/>
      <top/>
      <bottom/>
      <diagonal/>
    </border>
    <border diagonalUp="false" diagonalDown="false">
      <left style="medium">
        <color rgb="FF9DC3E6"/>
      </left>
      <right/>
      <top style="medium">
        <color rgb="FF9DC3E6"/>
      </top>
      <bottom/>
      <diagonal/>
    </border>
    <border diagonalUp="false" diagonalDown="false">
      <left/>
      <right/>
      <top style="medium">
        <color rgb="FF9DC3E6"/>
      </top>
      <bottom/>
      <diagonal/>
    </border>
    <border diagonalUp="false" diagonalDown="false">
      <left/>
      <right style="medium">
        <color rgb="FF9DC3E6"/>
      </right>
      <top style="medium">
        <color rgb="FF9DC3E6"/>
      </top>
      <bottom/>
      <diagonal/>
    </border>
    <border diagonalUp="false" diagonalDown="false">
      <left style="medium">
        <color rgb="FF9DC3E6"/>
      </left>
      <right/>
      <top/>
      <bottom/>
      <diagonal/>
    </border>
    <border diagonalUp="false" diagonalDown="false">
      <left/>
      <right style="medium">
        <color rgb="FF9DC3E6"/>
      </right>
      <top/>
      <bottom/>
      <diagonal/>
    </border>
    <border diagonalUp="false" diagonalDown="false">
      <left style="thin"/>
      <right style="thin"/>
      <top style="thin"/>
      <bottom style="thin"/>
      <diagonal/>
    </border>
    <border diagonalUp="false" diagonalDown="false">
      <left style="medium">
        <color rgb="FF9DC3E6"/>
      </left>
      <right/>
      <top/>
      <bottom style="medium">
        <color rgb="FF9DC3E6"/>
      </bottom>
      <diagonal/>
    </border>
    <border diagonalUp="false" diagonalDown="false">
      <left/>
      <right/>
      <top/>
      <bottom style="medium">
        <color rgb="FF9DC3E6"/>
      </bottom>
      <diagonal/>
    </border>
    <border diagonalUp="false" diagonalDown="false">
      <left/>
      <right style="medium">
        <color rgb="FF9DC3E6"/>
      </right>
      <top/>
      <bottom style="medium">
        <color rgb="FF9DC3E6"/>
      </bottom>
      <diagonal/>
    </border>
    <border diagonalUp="false" diagonalDown="false">
      <left/>
      <right/>
      <top style="hair">
        <color rgb="FF2E75B6"/>
      </top>
      <bottom style="hair">
        <color rgb="FF2E75B6"/>
      </bottom>
      <diagonal/>
    </border>
    <border diagonalUp="false" diagonalDown="false">
      <left/>
      <right/>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hair">
        <color rgb="FF2E75B6"/>
      </top>
      <bottom/>
      <diagonal/>
    </border>
    <border diagonalUp="false" diagonalDown="false">
      <left/>
      <right/>
      <top/>
      <bottom style="hair">
        <color rgb="FF2E75B6"/>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style="hair">
        <color rgb="FFFFC000"/>
      </top>
      <bottom/>
      <diagonal/>
    </border>
    <border diagonalUp="false" diagonalDown="false">
      <left/>
      <right/>
      <top/>
      <bottom style="hair">
        <color rgb="FFFFC000"/>
      </botto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15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0" xfId="22" applyFont="true" applyBorder="false" applyAlignment="false" applyProtection="true">
      <alignment horizontal="general" vertical="bottom" textRotation="0" wrapText="false" indent="0" shrinkToFit="false"/>
      <protection locked="true" hidden="false"/>
    </xf>
    <xf numFmtId="164" fontId="7" fillId="2" borderId="0" xfId="22" applyFont="true" applyBorder="false" applyAlignment="false" applyProtection="true">
      <alignment horizontal="general" vertical="bottom" textRotation="0" wrapText="false" indent="0" shrinkToFit="false"/>
      <protection locked="true" hidden="false"/>
    </xf>
    <xf numFmtId="164" fontId="6" fillId="2" borderId="1" xfId="22" applyFont="true" applyBorder="true" applyAlignment="false" applyProtection="true">
      <alignment horizontal="general" vertical="bottom" textRotation="0" wrapText="false" indent="0" shrinkToFit="false"/>
      <protection locked="true" hidden="false"/>
    </xf>
    <xf numFmtId="164" fontId="6" fillId="2" borderId="2" xfId="22" applyFont="true" applyBorder="true" applyAlignment="false" applyProtection="true">
      <alignment horizontal="general" vertical="bottom" textRotation="0" wrapText="false" indent="0" shrinkToFit="false"/>
      <protection locked="true" hidden="false"/>
    </xf>
    <xf numFmtId="164" fontId="6" fillId="2" borderId="3" xfId="22" applyFont="true" applyBorder="true" applyAlignment="false" applyProtection="true">
      <alignment horizontal="general" vertical="bottom" textRotation="0" wrapText="false" indent="0" shrinkToFit="false"/>
      <protection locked="true" hidden="false"/>
    </xf>
    <xf numFmtId="164" fontId="6" fillId="2" borderId="4" xfId="22" applyFont="true" applyBorder="true" applyAlignment="false" applyProtection="true">
      <alignment horizontal="general" vertical="bottom" textRotation="0" wrapText="false" indent="0" shrinkToFit="false"/>
      <protection locked="true" hidden="false"/>
    </xf>
    <xf numFmtId="164" fontId="8" fillId="2" borderId="0" xfId="22" applyFont="true" applyBorder="true" applyAlignment="true" applyProtection="true">
      <alignment horizontal="general" vertical="center" textRotation="0" wrapText="false" indent="0" shrinkToFit="false"/>
      <protection locked="true" hidden="false"/>
    </xf>
    <xf numFmtId="164" fontId="6" fillId="2" borderId="0" xfId="22" applyFont="true" applyBorder="true" applyAlignment="false" applyProtection="true">
      <alignment horizontal="general" vertical="bottom" textRotation="0" wrapText="false" indent="0" shrinkToFit="false"/>
      <protection locked="true" hidden="false"/>
    </xf>
    <xf numFmtId="164" fontId="6" fillId="0" borderId="5" xfId="22" applyFont="true" applyBorder="true" applyAlignment="false" applyProtection="true">
      <alignment horizontal="general" vertical="bottom" textRotation="0" wrapText="false" indent="0" shrinkToFit="false"/>
      <protection locked="true" hidden="false"/>
    </xf>
    <xf numFmtId="164" fontId="9" fillId="2" borderId="0" xfId="22" applyFont="true" applyBorder="true" applyAlignment="true" applyProtection="true">
      <alignment horizontal="general" vertical="center" textRotation="0" wrapText="false" indent="0" shrinkToFit="false"/>
      <protection locked="true" hidden="false"/>
    </xf>
    <xf numFmtId="164" fontId="6" fillId="2" borderId="5" xfId="22" applyFont="true" applyBorder="true" applyAlignment="false" applyProtection="true">
      <alignment horizontal="general" vertical="bottom" textRotation="0" wrapText="false" indent="0" shrinkToFit="false"/>
      <protection locked="true" hidden="false"/>
    </xf>
    <xf numFmtId="164" fontId="10" fillId="2" borderId="0" xfId="22" applyFont="true" applyBorder="true" applyAlignment="true" applyProtection="true">
      <alignment horizontal="general" vertical="center" textRotation="0" wrapText="false" indent="0" shrinkToFit="false"/>
      <protection locked="true" hidden="false"/>
    </xf>
    <xf numFmtId="164" fontId="6" fillId="2" borderId="0" xfId="22" applyFont="true" applyBorder="false" applyAlignment="true" applyProtection="true">
      <alignment horizontal="general" vertical="top" textRotation="0" wrapText="false" indent="0" shrinkToFit="false"/>
      <protection locked="true" hidden="false"/>
    </xf>
    <xf numFmtId="164" fontId="6" fillId="2" borderId="4" xfId="22" applyFont="true" applyBorder="true" applyAlignment="true" applyProtection="true">
      <alignment horizontal="general" vertical="top" textRotation="0" wrapText="false" indent="0" shrinkToFit="false"/>
      <protection locked="true" hidden="false"/>
    </xf>
    <xf numFmtId="164" fontId="11" fillId="2" borderId="0" xfId="0" applyFont="true" applyBorder="true" applyAlignment="true" applyProtection="true">
      <alignment horizontal="general" vertical="top" textRotation="0" wrapText="false" indent="0" shrinkToFit="false"/>
      <protection locked="true" hidden="false"/>
    </xf>
    <xf numFmtId="165" fontId="12" fillId="3" borderId="6" xfId="23" applyFont="true" applyBorder="true" applyAlignment="true" applyProtection="true">
      <alignment horizontal="left" vertical="top" textRotation="0" wrapText="false" indent="0" shrinkToFit="false"/>
      <protection locked="false" hidden="false"/>
    </xf>
    <xf numFmtId="164" fontId="6" fillId="2" borderId="5" xfId="22" applyFont="true" applyBorder="true" applyAlignment="true" applyProtection="true">
      <alignment horizontal="general" vertical="top" textRotation="0" wrapText="false" indent="0" shrinkToFit="false"/>
      <protection locked="true" hidden="false"/>
    </xf>
    <xf numFmtId="165" fontId="12" fillId="3" borderId="6" xfId="23" applyFont="true" applyBorder="true" applyAlignment="true" applyProtection="true">
      <alignment horizontal="left" vertical="top" textRotation="0" wrapText="true" indent="0" shrinkToFit="false"/>
      <protection locked="false" hidden="false"/>
    </xf>
    <xf numFmtId="164" fontId="13" fillId="3" borderId="6" xfId="21" applyFont="true" applyBorder="true" applyAlignment="true" applyProtection="true">
      <alignment horizontal="left" vertical="top" textRotation="0" wrapText="false" indent="0" shrinkToFit="false"/>
      <protection locked="false" hidden="false"/>
    </xf>
    <xf numFmtId="166" fontId="12" fillId="3" borderId="6" xfId="23" applyFont="true" applyBorder="true" applyAlignment="true" applyProtection="true">
      <alignment horizontal="left" vertical="top" textRotation="0" wrapText="false" indent="0" shrinkToFit="false"/>
      <protection locked="false" hidden="false"/>
    </xf>
    <xf numFmtId="164" fontId="14" fillId="2" borderId="0" xfId="22" applyFont="true" applyBorder="true" applyAlignment="true" applyProtection="true">
      <alignment horizontal="general" vertical="bottom" textRotation="0" wrapText="false" indent="0" shrinkToFit="false"/>
      <protection locked="true" hidden="false"/>
    </xf>
    <xf numFmtId="164" fontId="15" fillId="2" borderId="0" xfId="22" applyFont="true" applyBorder="true" applyAlignment="true" applyProtection="true">
      <alignment horizontal="general" vertical="bottom" textRotation="0" wrapText="false" indent="0" shrinkToFit="false"/>
      <protection locked="true" hidden="false"/>
    </xf>
    <xf numFmtId="164" fontId="15" fillId="2" borderId="5" xfId="22" applyFont="true" applyBorder="true" applyAlignment="true" applyProtection="true">
      <alignment horizontal="general" vertical="bottom" textRotation="0" wrapText="false" indent="0" shrinkToFit="false"/>
      <protection locked="true" hidden="false"/>
    </xf>
    <xf numFmtId="164" fontId="15" fillId="2" borderId="0" xfId="22" applyFont="true" applyBorder="false" applyAlignment="true" applyProtection="true">
      <alignment horizontal="general" vertical="bottom" textRotation="0" wrapText="false" indent="0" shrinkToFit="false"/>
      <protection locked="true" hidden="false"/>
    </xf>
    <xf numFmtId="164" fontId="6" fillId="2" borderId="7" xfId="22" applyFont="true" applyBorder="true" applyAlignment="false" applyProtection="true">
      <alignment horizontal="general" vertical="bottom" textRotation="0" wrapText="false" indent="0" shrinkToFit="false"/>
      <protection locked="true" hidden="false"/>
    </xf>
    <xf numFmtId="164" fontId="6" fillId="2" borderId="8" xfId="22" applyFont="true" applyBorder="true" applyAlignment="false" applyProtection="true">
      <alignment horizontal="general" vertical="bottom" textRotation="0" wrapText="false" indent="0" shrinkToFit="false"/>
      <protection locked="true" hidden="false"/>
    </xf>
    <xf numFmtId="164" fontId="6" fillId="2" borderId="9" xfId="22" applyFont="true" applyBorder="true" applyAlignment="false" applyProtection="true">
      <alignment horizontal="general" vertical="bottom" textRotation="0" wrapText="false" indent="0" shrinkToFit="false"/>
      <protection locked="true" hidden="false"/>
    </xf>
    <xf numFmtId="164" fontId="16" fillId="2" borderId="0" xfId="22" applyFont="true" applyBorder="true" applyAlignment="true" applyProtection="tru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7"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true" applyProtection="false">
      <alignment horizontal="general" vertical="top" textRotation="0" wrapText="true" indent="0" shrinkToFit="false"/>
      <protection locked="true" hidden="false"/>
    </xf>
    <xf numFmtId="164" fontId="18" fillId="4" borderId="0" xfId="0" applyFont="true" applyBorder="false" applyAlignment="true" applyProtection="false">
      <alignment horizontal="general" vertical="center" textRotation="0" wrapText="false" indent="0" shrinkToFit="false"/>
      <protection locked="true" hidden="false"/>
    </xf>
    <xf numFmtId="164" fontId="18" fillId="4" borderId="0" xfId="0" applyFont="true" applyBorder="false" applyAlignment="true" applyProtection="false">
      <alignment horizontal="general" vertical="top" textRotation="0" wrapText="false" indent="0" shrinkToFit="false"/>
      <protection locked="true" hidden="false"/>
    </xf>
    <xf numFmtId="164" fontId="0" fillId="2" borderId="0" xfId="0" applyFont="false" applyBorder="true" applyAlignment="true" applyProtection="false">
      <alignment horizontal="general" vertical="top" textRotation="0" wrapText="true" indent="0" shrinkToFit="false"/>
      <protection locked="true" hidden="false"/>
    </xf>
    <xf numFmtId="164" fontId="0" fillId="2" borderId="0" xfId="0" applyFont="true" applyBorder="true" applyAlignment="true" applyProtection="false">
      <alignment horizontal="general" vertical="top" textRotation="0" wrapText="true" indent="0" shrinkToFit="false"/>
      <protection locked="true" hidden="false"/>
    </xf>
    <xf numFmtId="164" fontId="0" fillId="2" borderId="0" xfId="0" applyFont="true" applyBorder="false" applyAlignment="true" applyProtection="false">
      <alignment horizontal="general" vertical="top" textRotation="0" wrapText="true" indent="0" shrinkToFit="false"/>
      <protection locked="true" hidden="false"/>
    </xf>
    <xf numFmtId="164" fontId="19"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top" textRotation="0" wrapText="false" indent="0" shrinkToFit="false"/>
      <protection locked="true" hidden="false"/>
    </xf>
    <xf numFmtId="164" fontId="19" fillId="5" borderId="0" xfId="0" applyFont="true" applyBorder="false" applyAlignment="true" applyProtection="false">
      <alignment horizontal="general" vertical="top" textRotation="0" wrapText="false" indent="0" shrinkToFit="false"/>
      <protection locked="true" hidden="false"/>
    </xf>
    <xf numFmtId="164" fontId="19" fillId="2" borderId="0" xfId="0" applyFont="true" applyBorder="true" applyAlignment="true" applyProtection="false">
      <alignment horizontal="general" vertical="top" textRotation="0" wrapText="true" indent="0" shrinkToFit="false"/>
      <protection locked="true" hidden="false"/>
    </xf>
    <xf numFmtId="164" fontId="12" fillId="3" borderId="6" xfId="0" applyFont="true" applyBorder="true" applyAlignment="true" applyProtection="true">
      <alignment horizontal="general" vertical="top" textRotation="0" wrapText="true" indent="0" shrinkToFit="false"/>
      <protection locked="false" hidden="false"/>
    </xf>
    <xf numFmtId="164" fontId="0" fillId="2" borderId="0" xfId="0" applyFont="false" applyBorder="true" applyAlignment="true" applyProtection="false">
      <alignment horizontal="general" vertical="top" textRotation="0" wrapText="false" indent="0" shrinkToFit="false"/>
      <protection locked="true" hidden="false"/>
    </xf>
    <xf numFmtId="164" fontId="11" fillId="2" borderId="0" xfId="0" applyFont="true" applyBorder="true" applyAlignment="true" applyProtection="false">
      <alignment horizontal="general" vertical="top" textRotation="0" wrapText="true" indent="0" shrinkToFit="false"/>
      <protection locked="true" hidden="false"/>
    </xf>
    <xf numFmtId="164" fontId="13" fillId="3" borderId="6" xfId="0" applyFont="true" applyBorder="true" applyAlignment="true" applyProtection="true">
      <alignment horizontal="left" vertical="top" textRotation="0" wrapText="true" indent="0" shrinkToFit="false"/>
      <protection locked="false" hidden="false"/>
    </xf>
    <xf numFmtId="164" fontId="13" fillId="2" borderId="0" xfId="0" applyFont="true" applyBorder="false" applyAlignment="true" applyProtection="false">
      <alignment horizontal="general" vertical="top" textRotation="0" wrapText="true" indent="0" shrinkToFit="false"/>
      <protection locked="true" hidden="false"/>
    </xf>
    <xf numFmtId="164" fontId="20" fillId="4" borderId="0" xfId="0" applyFont="true" applyBorder="false" applyAlignment="true" applyProtection="false">
      <alignment horizontal="general" vertical="top" textRotation="0" wrapText="true" indent="0" shrinkToFit="false"/>
      <protection locked="true" hidden="false"/>
    </xf>
    <xf numFmtId="164" fontId="20" fillId="4" borderId="0" xfId="0" applyFont="true" applyBorder="true" applyAlignment="true" applyProtection="false">
      <alignment horizontal="general" vertical="top" textRotation="0" wrapText="true" indent="0" shrinkToFit="false"/>
      <protection locked="true" hidden="false"/>
    </xf>
    <xf numFmtId="167" fontId="21" fillId="2" borderId="10" xfId="0" applyFont="true" applyBorder="true" applyAlignment="true" applyProtection="false">
      <alignment horizontal="general" vertical="top" textRotation="0" wrapText="true" indent="0" shrinkToFit="false"/>
      <protection locked="true" hidden="false"/>
    </xf>
    <xf numFmtId="164" fontId="13" fillId="2" borderId="10" xfId="0" applyFont="true" applyBorder="true" applyAlignment="true" applyProtection="false">
      <alignment horizontal="general" vertical="top" textRotation="0" wrapText="true" indent="0" shrinkToFit="false"/>
      <protection locked="true" hidden="false"/>
    </xf>
    <xf numFmtId="164" fontId="13" fillId="2" borderId="0" xfId="0" applyFont="true" applyBorder="true" applyAlignment="true" applyProtection="false">
      <alignment horizontal="general" vertical="top" textRotation="0" wrapText="true" indent="0" shrinkToFit="false"/>
      <protection locked="true" hidden="false"/>
    </xf>
    <xf numFmtId="164" fontId="22" fillId="2" borderId="0" xfId="0" applyFont="true" applyBorder="true" applyAlignment="true" applyProtection="false">
      <alignment horizontal="general" vertical="top" textRotation="0" wrapText="true" indent="0" shrinkToFit="false"/>
      <protection locked="true" hidden="false"/>
    </xf>
    <xf numFmtId="167" fontId="23" fillId="2" borderId="10" xfId="0" applyFont="true" applyBorder="true" applyAlignment="true" applyProtection="false">
      <alignment horizontal="general" vertical="top" textRotation="0" wrapText="true" indent="0" shrinkToFit="false"/>
      <protection locked="true" hidden="false"/>
    </xf>
    <xf numFmtId="164" fontId="0" fillId="5" borderId="0" xfId="0" applyFont="false" applyBorder="false" applyAlignment="true" applyProtection="false">
      <alignment horizontal="general" vertical="top" textRotation="0" wrapText="true" indent="0" shrinkToFit="false"/>
      <protection locked="true" hidden="false"/>
    </xf>
    <xf numFmtId="164" fontId="0" fillId="5" borderId="0" xfId="0" applyFont="false" applyBorder="true" applyAlignment="true" applyProtection="false">
      <alignment horizontal="general" vertical="top" textRotation="0" wrapText="true" indent="0" shrinkToFit="false"/>
      <protection locked="true" hidden="false"/>
    </xf>
    <xf numFmtId="164" fontId="24" fillId="2" borderId="0" xfId="0" applyFont="true" applyBorder="false" applyAlignment="true" applyProtection="false">
      <alignment horizontal="general" vertical="top" textRotation="0" wrapText="true" indent="0" shrinkToFit="false"/>
      <protection locked="true" hidden="false"/>
    </xf>
    <xf numFmtId="164" fontId="19" fillId="2" borderId="0" xfId="0" applyFont="true" applyBorder="false" applyAlignment="true" applyProtection="false">
      <alignment horizontal="center" vertical="top" textRotation="0" wrapText="true" indent="0" shrinkToFit="false"/>
      <protection locked="true" hidden="false"/>
    </xf>
    <xf numFmtId="164" fontId="20" fillId="2" borderId="0" xfId="0" applyFont="true" applyBorder="true" applyAlignment="true" applyProtection="false">
      <alignment horizontal="general" vertical="top" textRotation="0" wrapText="true" indent="0" shrinkToFit="false"/>
      <protection locked="true" hidden="false"/>
    </xf>
    <xf numFmtId="164" fontId="11" fillId="2" borderId="0" xfId="0" applyFont="true" applyBorder="false" applyAlignment="true" applyProtection="false">
      <alignment horizontal="general" vertical="top" textRotation="0" wrapText="true" indent="0" shrinkToFit="false"/>
      <protection locked="true" hidden="false"/>
    </xf>
    <xf numFmtId="164" fontId="11" fillId="0" borderId="6" xfId="0" applyFont="true" applyBorder="true" applyAlignment="true" applyProtection="false">
      <alignment horizontal="left" vertical="center" textRotation="0" wrapText="true" indent="0" shrinkToFit="false"/>
      <protection locked="true" hidden="false"/>
    </xf>
    <xf numFmtId="164" fontId="13" fillId="0" borderId="6" xfId="0" applyFont="true" applyBorder="true" applyAlignment="true" applyProtection="false">
      <alignment horizontal="general" vertical="center" textRotation="0" wrapText="true" indent="0" shrinkToFit="false"/>
      <protection locked="true" hidden="false"/>
    </xf>
    <xf numFmtId="164" fontId="0" fillId="3" borderId="6" xfId="0" applyFont="false" applyBorder="true" applyAlignment="true" applyProtection="true">
      <alignment horizontal="center" vertical="center" textRotation="0" wrapText="false" indent="0" shrinkToFit="false"/>
      <protection locked="false" hidden="false"/>
    </xf>
    <xf numFmtId="164" fontId="13" fillId="0" borderId="6" xfId="0" applyFont="true" applyBorder="true" applyAlignment="true" applyProtection="false">
      <alignment horizontal="general" vertical="center" textRotation="0" wrapText="true" indent="0" shrinkToFit="false"/>
      <protection locked="true" hidden="false"/>
    </xf>
    <xf numFmtId="164" fontId="24" fillId="5" borderId="0" xfId="0" applyFont="true" applyBorder="false" applyAlignment="true" applyProtection="false">
      <alignment horizontal="general" vertical="top" textRotation="0" wrapText="false" indent="0" shrinkToFit="false"/>
      <protection locked="true" hidden="false"/>
    </xf>
    <xf numFmtId="164" fontId="24" fillId="5" borderId="0" xfId="0" applyFont="true" applyBorder="false" applyAlignment="true" applyProtection="false">
      <alignment horizontal="general" vertical="top" textRotation="0" wrapText="true" indent="0" shrinkToFit="false"/>
      <protection locked="true" hidden="false"/>
    </xf>
    <xf numFmtId="164" fontId="20" fillId="2" borderId="0" xfId="0" applyFont="true" applyBorder="false" applyAlignment="true" applyProtection="false">
      <alignment horizontal="general" vertical="top" textRotation="0" wrapText="true" indent="0" shrinkToFit="false"/>
      <protection locked="true" hidden="false"/>
    </xf>
    <xf numFmtId="164" fontId="19" fillId="6" borderId="0" xfId="0" applyFont="true" applyBorder="true" applyAlignment="true" applyProtection="false">
      <alignment horizontal="left" vertical="top" textRotation="0" wrapText="true" indent="0" shrinkToFit="false"/>
      <protection locked="true" hidden="false"/>
    </xf>
    <xf numFmtId="164" fontId="0" fillId="6" borderId="0" xfId="0" applyFont="false" applyBorder="true" applyAlignment="true" applyProtection="false">
      <alignment horizontal="general" vertical="top" textRotation="0" wrapText="true" indent="0" shrinkToFit="false"/>
      <protection locked="true" hidden="false"/>
    </xf>
    <xf numFmtId="167" fontId="19" fillId="6" borderId="0" xfId="0" applyFont="true" applyBorder="true" applyAlignment="true" applyProtection="false">
      <alignment horizontal="center" vertical="top" textRotation="0" wrapText="true" indent="0" shrinkToFit="false"/>
      <protection locked="true" hidden="false"/>
    </xf>
    <xf numFmtId="164" fontId="19" fillId="2" borderId="0" xfId="0" applyFont="true" applyBorder="false" applyAlignment="true" applyProtection="false">
      <alignment horizontal="general" vertical="top" textRotation="0" wrapText="true" indent="0" shrinkToFit="false"/>
      <protection locked="true" hidden="false"/>
    </xf>
    <xf numFmtId="167" fontId="0" fillId="2" borderId="11" xfId="0" applyFont="false" applyBorder="true" applyAlignment="true" applyProtection="false">
      <alignment horizontal="general" vertical="top" textRotation="0" wrapText="false" indent="0" shrinkToFit="false"/>
      <protection locked="true" hidden="false"/>
    </xf>
    <xf numFmtId="164" fontId="22" fillId="2" borderId="0" xfId="0" applyFont="true" applyBorder="false" applyAlignment="true" applyProtection="false">
      <alignment horizontal="general" vertical="top" textRotation="0" wrapText="true" indent="0" shrinkToFit="false"/>
      <protection locked="true" hidden="false"/>
    </xf>
    <xf numFmtId="164" fontId="22" fillId="2" borderId="10" xfId="0" applyFont="true" applyBorder="true" applyAlignment="true" applyProtection="false">
      <alignment horizontal="general" vertical="top" textRotation="0" wrapText="true" indent="0" shrinkToFit="false"/>
      <protection locked="true" hidden="false"/>
    </xf>
    <xf numFmtId="167" fontId="11" fillId="0" borderId="6" xfId="0" applyFont="true" applyBorder="true" applyAlignment="true" applyProtection="false">
      <alignment horizontal="center" vertical="center" textRotation="0" wrapText="true" indent="0" shrinkToFit="false"/>
      <protection locked="true" hidden="false"/>
    </xf>
    <xf numFmtId="164" fontId="13" fillId="0" borderId="6" xfId="0" applyFont="true" applyBorder="true" applyAlignment="true" applyProtection="false">
      <alignment horizontal="left" vertical="center" textRotation="0" wrapText="true" indent="0" shrinkToFit="false"/>
      <protection locked="true" hidden="false"/>
    </xf>
    <xf numFmtId="167" fontId="0" fillId="2" borderId="11" xfId="0" applyFont="false" applyBorder="true" applyAlignment="true" applyProtection="false">
      <alignment horizontal="left" vertical="top" textRotation="0" wrapText="true" indent="0" shrinkToFit="false"/>
      <protection locked="true" hidden="false"/>
    </xf>
    <xf numFmtId="164" fontId="0" fillId="2" borderId="11" xfId="0" applyFont="false" applyBorder="true" applyAlignment="true" applyProtection="false">
      <alignment horizontal="general" vertical="top" textRotation="0" wrapText="true" indent="0" shrinkToFit="false"/>
      <protection locked="true" hidden="false"/>
    </xf>
    <xf numFmtId="164" fontId="0" fillId="6" borderId="0" xfId="0" applyFont="false" applyBorder="false" applyAlignment="true" applyProtection="false">
      <alignment horizontal="general" vertical="top" textRotation="0" wrapText="true" indent="0" shrinkToFit="false"/>
      <protection locked="true" hidden="false"/>
    </xf>
    <xf numFmtId="167" fontId="19" fillId="6" borderId="0" xfId="0" applyFont="true" applyBorder="true" applyAlignment="true" applyProtection="false">
      <alignment horizontal="center" vertical="center" textRotation="0" wrapText="true" indent="0" shrinkToFit="false"/>
      <protection locked="true" hidden="false"/>
    </xf>
    <xf numFmtId="167" fontId="24" fillId="5" borderId="0" xfId="0" applyFont="true" applyBorder="false" applyAlignment="false" applyProtection="false">
      <alignment horizontal="general" vertical="bottom" textRotation="0" wrapText="false" indent="0" shrinkToFit="false"/>
      <protection locked="true" hidden="false"/>
    </xf>
    <xf numFmtId="164" fontId="24" fillId="5" borderId="0" xfId="0" applyFont="true" applyBorder="false" applyAlignment="true" applyProtection="false">
      <alignment horizontal="right"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7" fontId="0" fillId="0" borderId="12" xfId="0" applyFont="true" applyBorder="true" applyAlignment="true" applyProtection="false">
      <alignment horizontal="center" vertical="center" textRotation="0" wrapText="false" indent="0" shrinkToFit="false"/>
      <protection locked="true" hidden="false"/>
    </xf>
    <xf numFmtId="167" fontId="0" fillId="2" borderId="13" xfId="0" applyFont="true" applyBorder="true" applyAlignment="true" applyProtection="false">
      <alignment horizontal="left" vertical="center" textRotation="0" wrapText="true" indent="0" shrinkToFit="false"/>
      <protection locked="true" hidden="false"/>
    </xf>
    <xf numFmtId="164" fontId="0" fillId="3" borderId="12" xfId="0" applyFont="false" applyBorder="true" applyAlignment="true" applyProtection="false">
      <alignment horizontal="center" vertical="center" textRotation="0" wrapText="false" indent="0" shrinkToFit="false"/>
      <protection locked="true" hidden="false"/>
    </xf>
    <xf numFmtId="164" fontId="19" fillId="2" borderId="0" xfId="0" applyFont="true" applyBorder="false" applyAlignment="true" applyProtection="false">
      <alignment horizontal="left" vertical="bottom" textRotation="0" wrapText="false" indent="0" shrinkToFit="false"/>
      <protection locked="true" hidden="false"/>
    </xf>
    <xf numFmtId="164" fontId="22" fillId="2" borderId="0" xfId="0" applyFont="true" applyBorder="false" applyAlignment="true" applyProtection="false">
      <alignment horizontal="general" vertical="top" textRotation="0" wrapText="false" indent="0" shrinkToFit="false"/>
      <protection locked="true" hidden="false"/>
    </xf>
    <xf numFmtId="164" fontId="13" fillId="2" borderId="0" xfId="20" applyFont="true" applyBorder="true" applyAlignment="true" applyProtection="false">
      <alignment horizontal="left" vertical="top" textRotation="0" wrapText="false" indent="0" shrinkToFit="false"/>
      <protection locked="true" hidden="false"/>
    </xf>
    <xf numFmtId="164" fontId="13" fillId="2" borderId="0" xfId="20" applyFont="true" applyBorder="true" applyAlignment="true" applyProtection="false">
      <alignment horizontal="center" vertical="top" textRotation="0" wrapText="false" indent="0" shrinkToFit="false"/>
      <protection locked="true" hidden="false"/>
    </xf>
    <xf numFmtId="164" fontId="13" fillId="2" borderId="0" xfId="20" applyFont="true" applyBorder="true" applyAlignment="true" applyProtection="false">
      <alignment horizontal="left" vertical="top" textRotation="0" wrapText="true" indent="0" shrinkToFit="false"/>
      <protection locked="true" hidden="false"/>
    </xf>
    <xf numFmtId="164" fontId="26" fillId="4" borderId="0" xfId="0" applyFont="true" applyBorder="false" applyAlignment="true" applyProtection="false">
      <alignment horizontal="general" vertical="top" textRotation="0" wrapText="true" indent="0" shrinkToFit="false"/>
      <protection locked="true" hidden="false"/>
    </xf>
    <xf numFmtId="164" fontId="0" fillId="7" borderId="0" xfId="0" applyFont="false" applyBorder="false" applyAlignment="true" applyProtection="false">
      <alignment horizontal="general" vertical="top" textRotation="0" wrapText="true" indent="0" shrinkToFit="false"/>
      <protection locked="true" hidden="false"/>
    </xf>
    <xf numFmtId="164" fontId="13" fillId="2" borderId="0" xfId="20" applyFont="true" applyBorder="true" applyAlignment="true" applyProtection="false">
      <alignment horizontal="center" vertical="top" textRotation="0" wrapText="true" indent="0" shrinkToFit="false"/>
      <protection locked="true" hidden="false"/>
    </xf>
    <xf numFmtId="164" fontId="11" fillId="2" borderId="14" xfId="20" applyFont="true" applyBorder="true" applyAlignment="true" applyProtection="false">
      <alignment horizontal="left" vertical="center" textRotation="0" wrapText="false" indent="0" shrinkToFit="false"/>
      <protection locked="true" hidden="false"/>
    </xf>
    <xf numFmtId="164" fontId="13" fillId="2" borderId="14" xfId="20" applyFont="true" applyBorder="true" applyAlignment="true" applyProtection="false">
      <alignment horizontal="left" vertical="top" textRotation="0" wrapText="false" indent="0" shrinkToFit="false"/>
      <protection locked="true" hidden="false"/>
    </xf>
    <xf numFmtId="164" fontId="13" fillId="2" borderId="14" xfId="20" applyFont="true" applyBorder="true" applyAlignment="true" applyProtection="false">
      <alignment horizontal="center" vertical="top" textRotation="0" wrapText="false" indent="0" shrinkToFit="false"/>
      <protection locked="true" hidden="false"/>
    </xf>
    <xf numFmtId="164" fontId="13" fillId="2" borderId="14" xfId="20" applyFont="true" applyBorder="true" applyAlignment="true" applyProtection="false">
      <alignment horizontal="left" vertical="top" textRotation="0" wrapText="true" indent="0" shrinkToFit="false"/>
      <protection locked="true" hidden="false"/>
    </xf>
    <xf numFmtId="164" fontId="13" fillId="2" borderId="0" xfId="20" applyFont="true" applyBorder="true" applyAlignment="true" applyProtection="false">
      <alignment horizontal="left" vertical="center" textRotation="0" wrapText="false" indent="0" shrinkToFit="false"/>
      <protection locked="true" hidden="false"/>
    </xf>
    <xf numFmtId="167" fontId="11" fillId="2" borderId="0" xfId="20" applyFont="true" applyBorder="true" applyAlignment="true" applyProtection="false">
      <alignment horizontal="center" vertical="center" textRotation="0" wrapText="false" indent="0" shrinkToFit="false"/>
      <protection locked="true" hidden="false"/>
    </xf>
    <xf numFmtId="167" fontId="13" fillId="2" borderId="0" xfId="20" applyFont="true" applyBorder="true" applyAlignment="true" applyProtection="false">
      <alignment horizontal="left" vertical="center" textRotation="0" wrapText="false" indent="0" shrinkToFit="false"/>
      <protection locked="true" hidden="false"/>
    </xf>
    <xf numFmtId="164" fontId="13" fillId="2" borderId="15" xfId="20" applyFont="true" applyBorder="true" applyAlignment="true" applyProtection="false">
      <alignment horizontal="left" vertical="center" textRotation="0" wrapText="false" indent="0" shrinkToFit="false"/>
      <protection locked="true" hidden="false"/>
    </xf>
    <xf numFmtId="164" fontId="13" fillId="2" borderId="15" xfId="20" applyFont="true" applyBorder="true" applyAlignment="true" applyProtection="false">
      <alignment horizontal="left" vertical="top" textRotation="0" wrapText="false" indent="0" shrinkToFit="false"/>
      <protection locked="true" hidden="false"/>
    </xf>
    <xf numFmtId="167" fontId="11" fillId="2" borderId="15" xfId="20" applyFont="true" applyBorder="true" applyAlignment="true" applyProtection="false">
      <alignment horizontal="center" vertical="center" textRotation="0" wrapText="false" indent="0" shrinkToFit="false"/>
      <protection locked="true" hidden="false"/>
    </xf>
    <xf numFmtId="167" fontId="13" fillId="2" borderId="15" xfId="20" applyFont="true" applyBorder="true" applyAlignment="true" applyProtection="false">
      <alignment horizontal="left" vertical="center" textRotation="0" wrapText="false" indent="0" shrinkToFit="false"/>
      <protection locked="true" hidden="false"/>
    </xf>
    <xf numFmtId="164" fontId="13" fillId="2" borderId="15" xfId="20" applyFont="true" applyBorder="true" applyAlignment="true" applyProtection="false">
      <alignment horizontal="center" vertical="top" textRotation="0" wrapText="false" indent="0" shrinkToFit="false"/>
      <protection locked="true" hidden="false"/>
    </xf>
    <xf numFmtId="164" fontId="13" fillId="2" borderId="15" xfId="20" applyFont="true" applyBorder="true" applyAlignment="true" applyProtection="false">
      <alignment horizontal="left" vertical="top" textRotation="0" wrapText="true" indent="0" shrinkToFit="false"/>
      <protection locked="true" hidden="false"/>
    </xf>
    <xf numFmtId="164" fontId="13" fillId="5" borderId="0" xfId="20" applyFont="true" applyBorder="true" applyAlignment="true" applyProtection="false">
      <alignment horizontal="left" vertical="top" textRotation="0" wrapText="false" indent="0" shrinkToFit="false"/>
      <protection locked="true" hidden="false"/>
    </xf>
    <xf numFmtId="164" fontId="13" fillId="5" borderId="0" xfId="20" applyFont="true" applyBorder="true" applyAlignment="true" applyProtection="false">
      <alignment horizontal="center" vertical="top"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13" fillId="5" borderId="0" xfId="20" applyFont="true" applyBorder="true" applyAlignment="true" applyProtection="false">
      <alignment horizontal="left" vertical="top" textRotation="0" wrapText="true" indent="0" shrinkToFit="false"/>
      <protection locked="true" hidden="false"/>
    </xf>
    <xf numFmtId="164" fontId="27" fillId="2" borderId="6" xfId="20" applyFont="true" applyBorder="true" applyAlignment="true" applyProtection="false">
      <alignment horizontal="center" vertical="center" textRotation="0" wrapText="false" indent="0" shrinkToFit="false"/>
      <protection locked="true" hidden="false"/>
    </xf>
    <xf numFmtId="164" fontId="24" fillId="2" borderId="0" xfId="20" applyFont="true" applyBorder="true" applyAlignment="true" applyProtection="false">
      <alignment horizontal="center" vertical="center" textRotation="0" wrapText="true" indent="0" shrinkToFit="false"/>
      <protection locked="true" hidden="false"/>
    </xf>
    <xf numFmtId="164" fontId="24" fillId="2" borderId="0" xfId="20" applyFont="true" applyBorder="true" applyAlignment="true" applyProtection="false">
      <alignment horizontal="left" vertical="center" textRotation="0" wrapText="true" indent="0" shrinkToFit="false"/>
      <protection locked="true" hidden="false"/>
    </xf>
    <xf numFmtId="164" fontId="28" fillId="2" borderId="0" xfId="20" applyFont="true" applyBorder="true" applyAlignment="true" applyProtection="false">
      <alignment horizontal="center" vertical="center" textRotation="0" wrapText="true" indent="0" shrinkToFit="false"/>
      <protection locked="true" hidden="false"/>
    </xf>
    <xf numFmtId="164" fontId="28" fillId="2" borderId="0" xfId="20" applyFont="true" applyBorder="true" applyAlignment="true" applyProtection="false">
      <alignment horizontal="left" vertical="center" textRotation="0" wrapText="true" indent="0" shrinkToFit="false"/>
      <protection locked="true" hidden="false"/>
    </xf>
    <xf numFmtId="167" fontId="13" fillId="0" borderId="6" xfId="20" applyFont="true" applyBorder="true" applyAlignment="true" applyProtection="false">
      <alignment horizontal="center" vertical="center" textRotation="0" wrapText="false" indent="0" shrinkToFit="false"/>
      <protection locked="true" hidden="false"/>
    </xf>
    <xf numFmtId="164" fontId="13" fillId="0" borderId="6" xfId="20" applyFont="true" applyBorder="true" applyAlignment="true" applyProtection="false">
      <alignment horizontal="left" vertical="center" textRotation="0" wrapText="true" indent="0" shrinkToFit="false"/>
      <protection locked="true" hidden="false"/>
    </xf>
    <xf numFmtId="164" fontId="13" fillId="0" borderId="6" xfId="20" applyFont="true" applyBorder="true" applyAlignment="true" applyProtection="false">
      <alignment horizontal="center" vertical="center" textRotation="0" wrapText="true" indent="0" shrinkToFit="false"/>
      <protection locked="true" hidden="false"/>
    </xf>
    <xf numFmtId="164" fontId="13" fillId="0" borderId="6" xfId="20" applyFont="true" applyBorder="true" applyAlignment="true" applyProtection="false">
      <alignment horizontal="general" vertical="center" textRotation="0" wrapText="true" indent="0" shrinkToFit="false"/>
      <protection locked="true" hidden="false"/>
    </xf>
    <xf numFmtId="164" fontId="13" fillId="3" borderId="6" xfId="22" applyFont="true" applyBorder="true" applyAlignment="true" applyProtection="true">
      <alignment horizontal="center" vertical="center" textRotation="0" wrapText="true" indent="0" shrinkToFit="false"/>
      <protection locked="false" hidden="false"/>
    </xf>
    <xf numFmtId="164" fontId="22" fillId="3" borderId="6" xfId="0" applyFont="true" applyBorder="true" applyAlignment="true" applyProtection="true">
      <alignment horizontal="center" vertical="center" textRotation="0" wrapText="false" indent="0" shrinkToFit="false"/>
      <protection locked="false" hidden="false"/>
    </xf>
    <xf numFmtId="164" fontId="22" fillId="3" borderId="6" xfId="20" applyFont="true" applyBorder="true" applyAlignment="true" applyProtection="true">
      <alignment horizontal="left" vertical="center" textRotation="0" wrapText="true" indent="0" shrinkToFit="false"/>
      <protection locked="false" hidden="false"/>
    </xf>
    <xf numFmtId="164" fontId="29" fillId="8" borderId="0" xfId="0" applyFont="true" applyBorder="false" applyAlignment="true" applyProtection="false">
      <alignment horizontal="general" vertical="center" textRotation="0" wrapText="false" indent="0" shrinkToFit="false"/>
      <protection locked="true" hidden="false"/>
    </xf>
    <xf numFmtId="164" fontId="29" fillId="8" borderId="0" xfId="0" applyFont="true" applyBorder="false" applyAlignment="true" applyProtection="false">
      <alignment horizontal="general" vertical="top" textRotation="0" wrapText="false" indent="0" shrinkToFit="false"/>
      <protection locked="true" hidden="false"/>
    </xf>
    <xf numFmtId="164" fontId="19" fillId="8" borderId="0" xfId="0" applyFont="true" applyBorder="false" applyAlignment="true" applyProtection="false">
      <alignment horizontal="general" vertical="top" textRotation="0" wrapText="true" indent="0" shrinkToFit="false"/>
      <protection locked="true" hidden="false"/>
    </xf>
    <xf numFmtId="164" fontId="0" fillId="8" borderId="0" xfId="0" applyFont="true" applyBorder="false" applyAlignment="true" applyProtection="false">
      <alignment horizontal="general" vertical="top" textRotation="0" wrapText="true" indent="0" shrinkToFit="false"/>
      <protection locked="true" hidden="false"/>
    </xf>
    <xf numFmtId="164" fontId="0" fillId="8" borderId="0" xfId="0" applyFont="false" applyBorder="false" applyAlignment="true" applyProtection="false">
      <alignment horizontal="general" vertical="top" textRotation="0" wrapText="true" indent="0" shrinkToFit="false"/>
      <protection locked="true" hidden="false"/>
    </xf>
    <xf numFmtId="164" fontId="30" fillId="2" borderId="0" xfId="0" applyFont="true" applyBorder="false" applyAlignment="true" applyProtection="false">
      <alignment horizontal="general" vertical="center" textRotation="0" wrapText="true" indent="0" shrinkToFit="false"/>
      <protection locked="true" hidden="false"/>
    </xf>
    <xf numFmtId="164" fontId="23" fillId="2" borderId="0" xfId="0" applyFont="true" applyBorder="false" applyAlignment="true" applyProtection="false">
      <alignment horizontal="center" vertical="center" textRotation="0" wrapText="true" indent="0" shrinkToFit="false"/>
      <protection locked="true" hidden="false"/>
    </xf>
    <xf numFmtId="164" fontId="13" fillId="2" borderId="16" xfId="0" applyFont="true" applyBorder="true" applyAlignment="true" applyProtection="false">
      <alignment horizontal="general" vertical="center" textRotation="0" wrapText="true" indent="0" shrinkToFit="false"/>
      <protection locked="true" hidden="false"/>
    </xf>
    <xf numFmtId="167" fontId="13" fillId="2" borderId="16" xfId="0" applyFont="true" applyBorder="true" applyAlignment="true" applyProtection="false">
      <alignment horizontal="center" vertical="center" textRotation="0" wrapText="true" indent="0" shrinkToFit="false"/>
      <protection locked="true" hidden="false"/>
    </xf>
    <xf numFmtId="167" fontId="11" fillId="2"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23" fillId="0" borderId="0" xfId="0" applyFont="true" applyBorder="fals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0" borderId="17" xfId="20" applyFont="true" applyBorder="true" applyAlignment="true" applyProtection="false">
      <alignment horizontal="left" vertical="center" textRotation="0" wrapText="false" indent="0" shrinkToFit="false"/>
      <protection locked="true" hidden="false"/>
    </xf>
    <xf numFmtId="164" fontId="22" fillId="3" borderId="0" xfId="0" applyFont="true" applyBorder="false" applyAlignment="false" applyProtection="false">
      <alignment horizontal="general" vertical="bottom" textRotation="0" wrapText="false" indent="0" shrinkToFit="false"/>
      <protection locked="true" hidden="false"/>
    </xf>
    <xf numFmtId="168" fontId="22" fillId="0" borderId="0" xfId="0" applyFont="true" applyBorder="false" applyAlignment="true" applyProtection="false">
      <alignment horizontal="center" vertical="bottom" textRotation="0" wrapText="false" indent="0" shrinkToFit="false"/>
      <protection locked="true" hidden="false"/>
    </xf>
    <xf numFmtId="167" fontId="22" fillId="0" borderId="6" xfId="0" applyFont="true" applyBorder="true" applyAlignment="true" applyProtection="false">
      <alignment horizontal="center" vertical="bottom" textRotation="0" wrapText="false" indent="0" shrinkToFit="false"/>
      <protection locked="true" hidden="false"/>
    </xf>
    <xf numFmtId="167" fontId="22" fillId="0" borderId="6" xfId="20" applyFont="true" applyBorder="true" applyAlignment="true" applyProtection="false">
      <alignment horizontal="center" vertical="center" textRotation="0" wrapText="false" indent="0" shrinkToFit="false"/>
      <protection locked="true" hidden="false"/>
    </xf>
    <xf numFmtId="167" fontId="22" fillId="0" borderId="6"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general" vertical="top" textRotation="0" wrapText="false" indent="0" shrinkToFit="false"/>
      <protection locked="true" hidden="false"/>
    </xf>
    <xf numFmtId="164" fontId="22" fillId="0" borderId="0" xfId="0" applyFont="true" applyBorder="false" applyAlignment="true" applyProtection="false">
      <alignment horizontal="general" vertical="top" textRotation="0" wrapText="true" indent="0" shrinkToFit="false"/>
      <protection locked="true" hidden="false"/>
    </xf>
    <xf numFmtId="167" fontId="22" fillId="0" borderId="0" xfId="0" applyFont="true" applyBorder="false" applyAlignment="true" applyProtection="false">
      <alignment horizontal="center" vertical="top" textRotation="0" wrapText="true" indent="0" shrinkToFit="false"/>
      <protection locked="true" hidden="false"/>
    </xf>
    <xf numFmtId="164" fontId="22" fillId="0" borderId="0" xfId="0" applyFont="true" applyBorder="false" applyAlignment="true" applyProtection="false">
      <alignment horizontal="general" vertical="top" textRotation="0" wrapText="false" indent="0" shrinkToFit="false"/>
      <protection locked="true" hidden="false"/>
    </xf>
    <xf numFmtId="164" fontId="22" fillId="0" borderId="0" xfId="0" applyFont="true" applyBorder="false" applyAlignment="true" applyProtection="false">
      <alignment horizontal="right" vertical="bottom" textRotation="0" wrapText="false" indent="0" shrinkToFit="false"/>
      <protection locked="true" hidden="false"/>
    </xf>
    <xf numFmtId="167" fontId="22" fillId="0" borderId="0" xfId="0" applyFont="true" applyBorder="false" applyAlignment="true" applyProtection="false">
      <alignment horizontal="left" vertical="bottom" textRotation="0" wrapText="false" indent="0" shrinkToFit="false"/>
      <protection locked="true" hidden="false"/>
    </xf>
    <xf numFmtId="164" fontId="22" fillId="0" borderId="0" xfId="0" applyFont="true" applyBorder="false" applyAlignment="true" applyProtection="false">
      <alignment horizontal="right" vertical="top" textRotation="0" wrapText="false" indent="0" shrinkToFit="false"/>
      <protection locked="true" hidden="false"/>
    </xf>
    <xf numFmtId="167" fontId="22" fillId="0" borderId="0" xfId="0" applyFont="true" applyBorder="false" applyAlignment="true" applyProtection="false">
      <alignment horizontal="left" vertical="top" textRotation="0" wrapText="false" indent="0" shrinkToFit="false"/>
      <protection locked="true" hidden="false"/>
    </xf>
    <xf numFmtId="167" fontId="22" fillId="0" borderId="6" xfId="0" applyFont="true" applyBorder="true" applyAlignment="true" applyProtection="false">
      <alignment horizontal="center" vertical="top" textRotation="0" wrapText="true" indent="0" shrinkToFit="false"/>
      <protection locked="true" hidden="false"/>
    </xf>
    <xf numFmtId="167" fontId="22" fillId="0" borderId="6" xfId="0" applyFont="true" applyBorder="true" applyAlignment="true" applyProtection="false">
      <alignment horizontal="general" vertical="top" textRotation="0" wrapText="true" indent="0" shrinkToFit="false"/>
      <protection locked="true" hidden="false"/>
    </xf>
    <xf numFmtId="164" fontId="11" fillId="0" borderId="18" xfId="20" applyFont="true" applyBorder="true" applyAlignment="true" applyProtection="false">
      <alignment horizontal="left" vertical="top" textRotation="0" wrapText="false" indent="0" shrinkToFit="false"/>
      <protection locked="true" hidden="false"/>
    </xf>
    <xf numFmtId="164" fontId="28" fillId="2" borderId="0" xfId="2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true" applyProtection="false">
      <alignment horizontal="center" vertical="top" textRotation="0" wrapText="false" indent="0" shrinkToFit="false"/>
      <protection locked="true" hidden="false"/>
    </xf>
    <xf numFmtId="167" fontId="22" fillId="2" borderId="6" xfId="20" applyFont="true" applyBorder="true" applyAlignment="true" applyProtection="false">
      <alignment horizontal="left" vertical="top"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2 2" xfId="21"/>
    <cellStyle name="Normal 3" xfId="22"/>
    <cellStyle name="Normal_SHEET_Navigation Tab_Sample" xfId="23"/>
  </cellStyles>
  <dxfs count="142">
    <dxf>
      <fill>
        <patternFill>
          <bgColor rgb="FFFF0000"/>
        </patternFill>
      </fill>
    </dxf>
    <dxf>
      <fill>
        <patternFill>
          <bgColor rgb="FFFFFF00"/>
        </patternFill>
      </fill>
    </dxf>
    <dxf>
      <font>
        <color rgb="FFF2F2F2"/>
      </font>
    </dxf>
    <dxf>
      <font>
        <color rgb="FFF2F2F2"/>
      </font>
    </dxf>
    <dxf>
      <font>
        <color rgb="FFF2F2F2"/>
      </font>
    </dxf>
    <dxf>
      <font>
        <color rgb="FFF2F2F2"/>
      </font>
    </dxf>
    <dxf>
      <font>
        <color rgb="FFF2F2F2"/>
      </font>
    </dxf>
    <dxf>
      <font>
        <color rgb="FFF2F2F2"/>
      </font>
    </dxf>
    <dxf>
      <font>
        <color rgb="FFFFFFFF"/>
      </font>
    </dxf>
    <dxf>
      <font>
        <color rgb="FFF2F2F2"/>
      </font>
    </dxf>
    <dxf>
      <font>
        <color rgb="FFF2F2F2"/>
      </font>
    </dxf>
    <dxf>
      <font>
        <color rgb="FFF2F2F2"/>
      </font>
    </dxf>
    <dxf>
      <font>
        <color rgb="FFF2F2F2"/>
      </font>
    </dxf>
    <dxf>
      <font>
        <color rgb="FFF2F2F2"/>
      </font>
    </dxf>
    <dxf>
      <font>
        <b val="1"/>
        <i val="0"/>
        <color rgb="FFFF0000"/>
      </font>
    </dxf>
    <dxf>
      <font>
        <b val="1"/>
        <i val="0"/>
        <color rgb="FFFF0000"/>
      </font>
    </dxf>
    <dxf>
      <font>
        <b val="1"/>
        <i val="0"/>
        <color rgb="FFFF0000"/>
      </font>
    </dxf>
    <dxf>
      <font>
        <b val="1"/>
        <i val="0"/>
        <color rgb="FFFF0000"/>
      </font>
    </dxf>
    <dxf>
      <font>
        <color rgb="FFFFFFFF"/>
      </font>
    </dxf>
    <dxf>
      <font>
        <color rgb="FFFFFFFF"/>
      </font>
    </dxf>
    <dxf>
      <font>
        <color rgb="FFFFFFFF"/>
      </font>
    </dxf>
    <dxf>
      <font>
        <color rgb="FFF2F2F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4B183"/>
        </patternFill>
      </fill>
    </dxf>
    <dxf>
      <fill>
        <patternFill>
          <bgColor rgb="FFFFFFCC"/>
        </patternFill>
      </fill>
    </dxf>
    <dxf>
      <fill>
        <patternFill>
          <bgColor rgb="FFC5E0B4"/>
        </patternFill>
      </fill>
    </dxf>
  </dxf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5E0B4"/>
      <rgbColor rgb="FF808080"/>
      <rgbColor rgb="FF5B9BD5"/>
      <rgbColor rgb="FF993366"/>
      <rgbColor rgb="FFFFFFCC"/>
      <rgbColor rgb="FFDEEBF7"/>
      <rgbColor rgb="FF660066"/>
      <rgbColor rgb="FFFF8080"/>
      <rgbColor rgb="FF2E75B6"/>
      <rgbColor rgb="FFD9D9D9"/>
      <rgbColor rgb="FF000080"/>
      <rgbColor rgb="FFFF00FF"/>
      <rgbColor rgb="FFFFFF00"/>
      <rgbColor rgb="FF00FFFF"/>
      <rgbColor rgb="FF800080"/>
      <rgbColor rgb="FF800000"/>
      <rgbColor rgb="FF008080"/>
      <rgbColor rgb="FF0000FF"/>
      <rgbColor rgb="FF00CCFF"/>
      <rgbColor rgb="FFF2F2F2"/>
      <rgbColor rgb="FFCCFFCC"/>
      <rgbColor rgb="FFFFFF99"/>
      <rgbColor rgb="FF9DC3E6"/>
      <rgbColor rgb="FFF4B183"/>
      <rgbColor rgb="FFCC99FF"/>
      <rgbColor rgb="FFFFD966"/>
      <rgbColor rgb="FF4472C4"/>
      <rgbColor rgb="FF33CCCC"/>
      <rgbColor rgb="FF99CC00"/>
      <rgbColor rgb="FFFFC000"/>
      <rgbColor rgb="FFFF9900"/>
      <rgbColor rgb="FFFF6600"/>
      <rgbColor rgb="FF595959"/>
      <rgbColor rgb="FFA5A5A5"/>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it-IT" sz="1400" spc="-1" strike="noStrike">
                <a:solidFill>
                  <a:srgbClr val="595959"/>
                </a:solidFill>
                <a:latin typeface="Calibri"/>
              </a:defRPr>
            </a:pPr>
            <a:r>
              <a:rPr b="0" lang="it-IT" sz="1400" spc="-1" strike="noStrike">
                <a:solidFill>
                  <a:srgbClr val="595959"/>
                </a:solidFill>
                <a:latin typeface="Calibri"/>
              </a:rPr>
              <a:t>Interventi previsti</a:t>
            </a:r>
          </a:p>
        </c:rich>
      </c:tx>
      <c:overlay val="0"/>
      <c:spPr>
        <a:noFill/>
        <a:ln>
          <a:noFill/>
        </a:ln>
      </c:spPr>
    </c:title>
    <c:autoTitleDeleted val="0"/>
    <c:plotArea>
      <c:barChart>
        <c:barDir val="col"/>
        <c:grouping val="clustered"/>
        <c:varyColors val="0"/>
        <c:ser>
          <c:idx val="0"/>
          <c:order val="0"/>
          <c:tx>
            <c:strRef>
              <c:f>Dashboard!$C$5</c:f>
              <c:strCache>
                <c:ptCount val="1"/>
                <c:pt idx="0">
                  <c:v>MISURE DA ADOTTARE</c:v>
                </c:pt>
              </c:strCache>
            </c:strRef>
          </c:tx>
          <c:spPr>
            <a:solidFill>
              <a:srgbClr val="c00000"/>
            </a:solidFill>
            <a:ln>
              <a:noFill/>
            </a:ln>
          </c:spPr>
          <c:invertIfNegative val="0"/>
          <c:dLbls>
            <c:txPr>
              <a:bodyPr/>
              <a:lstStyle/>
              <a:p>
                <a:pPr>
                  <a:defRPr b="0" sz="1000" spc="-1" strike="noStrike">
                    <a:solidFill>
                      <a:srgbClr val="000000"/>
                    </a:solidFill>
                    <a:latin typeface="Calibri"/>
                  </a:defRPr>
                </a:pPr>
              </a:p>
            </c:txPr>
            <c:dLblPos val="outEnd"/>
            <c:showLegendKey val="0"/>
            <c:showVal val="0"/>
            <c:showCatName val="0"/>
            <c:showSerName val="0"/>
            <c:showPercent val="0"/>
            <c:separator>; </c:separator>
            <c:showLeaderLines val="0"/>
          </c:dLbls>
          <c:cat>
            <c:strRef>
              <c:f>Dashboard!$B$6:$B$25</c:f>
              <c:strCache>
                <c:ptCount val="20"/>
                <c:pt idx="0">
                  <c:v>A) Politica generale di sicurezza per la protezione dei dati personali</c:v>
                </c:pt>
                <c:pt idx="1">
                  <c:v>B) Ruoli e responsabilità</c:v>
                </c:pt>
                <c:pt idx="2">
                  <c:v>C) Politica per il controllo degli accessi</c:v>
                </c:pt>
                <c:pt idx="3">
                  <c:v>D) Gestione delle risorse / asset</c:v>
                </c:pt>
                <c:pt idx="4">
                  <c:v>E) Gestione delle modifiche apportare alle risorse, agli apparati e ai sistemi IT</c:v>
                </c:pt>
                <c:pt idx="5">
                  <c:v>F) Responsabili del trattamento</c:v>
                </c:pt>
                <c:pt idx="6">
                  <c:v>G) Gestione degli incidenti / violazioni di dati personali (personal data breaches)</c:v>
                </c:pt>
                <c:pt idx="7">
                  <c:v>H) Continuità operativa</c:v>
                </c:pt>
                <c:pt idx="8">
                  <c:v>I) Obblighi di confidenzialità</c:v>
                </c:pt>
                <c:pt idx="9">
                  <c:v>J) Formazione</c:v>
                </c:pt>
                <c:pt idx="10">
                  <c:v>K) Controllo degli accessi e autenticazione</c:v>
                </c:pt>
                <c:pt idx="11">
                  <c:v>L) Generazione di file di log e monitoraggio</c:v>
                </c:pt>
                <c:pt idx="12">
                  <c:v>M) Sicurezza dei server e dei database</c:v>
                </c:pt>
                <c:pt idx="13">
                  <c:v>N) Sicurezza delle postazioni di lavoro</c:v>
                </c:pt>
                <c:pt idx="14">
                  <c:v>O) Sicurezza della rete e delle comunicazioni elettroniche</c:v>
                </c:pt>
                <c:pt idx="15">
                  <c:v>P) Back-up</c:v>
                </c:pt>
                <c:pt idx="16">
                  <c:v>Q) Dispositivi mobili / portatili</c:v>
                </c:pt>
                <c:pt idx="17">
                  <c:v>R) Sicurezza nel ciclo di vita delle applicazioni</c:v>
                </c:pt>
                <c:pt idx="18">
                  <c:v>S) Cancellazione / eliminazione dei dati</c:v>
                </c:pt>
                <c:pt idx="19">
                  <c:v>T) Sicurezza fisica</c:v>
                </c:pt>
              </c:strCache>
            </c:strRef>
          </c:cat>
          <c:val>
            <c:numRef>
              <c:f>Dashboard!$C$6:$C$25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strRef>
              <c:f>Dashboard!$D$5</c:f>
              <c:strCache>
                <c:ptCount val="1"/>
                <c:pt idx="0">
                  <c:v>MISURE DA CONSOLIDARE</c:v>
                </c:pt>
              </c:strCache>
            </c:strRef>
          </c:tx>
          <c:spPr>
            <a:solidFill>
              <a:srgbClr val="ffd966"/>
            </a:solidFill>
            <a:ln>
              <a:noFill/>
            </a:ln>
          </c:spPr>
          <c:invertIfNegative val="0"/>
          <c:dLbls>
            <c:txPr>
              <a:bodyPr/>
              <a:lstStyle/>
              <a:p>
                <a:pPr>
                  <a:defRPr b="0" sz="1000" spc="-1" strike="noStrike">
                    <a:solidFill>
                      <a:srgbClr val="000000"/>
                    </a:solidFill>
                    <a:latin typeface="Calibri"/>
                  </a:defRPr>
                </a:pPr>
              </a:p>
            </c:txPr>
            <c:dLblPos val="outEnd"/>
            <c:showLegendKey val="0"/>
            <c:showVal val="0"/>
            <c:showCatName val="0"/>
            <c:showSerName val="0"/>
            <c:showPercent val="0"/>
            <c:separator>; </c:separator>
            <c:showLeaderLines val="0"/>
          </c:dLbls>
          <c:cat>
            <c:strRef>
              <c:f>Dashboard!$B$6:$B$25</c:f>
              <c:strCache>
                <c:ptCount val="20"/>
                <c:pt idx="0">
                  <c:v>A) Politica generale di sicurezza per la protezione dei dati personali</c:v>
                </c:pt>
                <c:pt idx="1">
                  <c:v>B) Ruoli e responsabilità</c:v>
                </c:pt>
                <c:pt idx="2">
                  <c:v>C) Politica per il controllo degli accessi</c:v>
                </c:pt>
                <c:pt idx="3">
                  <c:v>D) Gestione delle risorse / asset</c:v>
                </c:pt>
                <c:pt idx="4">
                  <c:v>E) Gestione delle modifiche apportare alle risorse, agli apparati e ai sistemi IT</c:v>
                </c:pt>
                <c:pt idx="5">
                  <c:v>F) Responsabili del trattamento</c:v>
                </c:pt>
                <c:pt idx="6">
                  <c:v>G) Gestione degli incidenti / violazioni di dati personali (personal data breaches)</c:v>
                </c:pt>
                <c:pt idx="7">
                  <c:v>H) Continuità operativa</c:v>
                </c:pt>
                <c:pt idx="8">
                  <c:v>I) Obblighi di confidenzialità</c:v>
                </c:pt>
                <c:pt idx="9">
                  <c:v>J) Formazione</c:v>
                </c:pt>
                <c:pt idx="10">
                  <c:v>K) Controllo degli accessi e autenticazione</c:v>
                </c:pt>
                <c:pt idx="11">
                  <c:v>L) Generazione di file di log e monitoraggio</c:v>
                </c:pt>
                <c:pt idx="12">
                  <c:v>M) Sicurezza dei server e dei database</c:v>
                </c:pt>
                <c:pt idx="13">
                  <c:v>N) Sicurezza delle postazioni di lavoro</c:v>
                </c:pt>
                <c:pt idx="14">
                  <c:v>O) Sicurezza della rete e delle comunicazioni elettroniche</c:v>
                </c:pt>
                <c:pt idx="15">
                  <c:v>P) Back-up</c:v>
                </c:pt>
                <c:pt idx="16">
                  <c:v>Q) Dispositivi mobili / portatili</c:v>
                </c:pt>
                <c:pt idx="17">
                  <c:v>R) Sicurezza nel ciclo di vita delle applicazioni</c:v>
                </c:pt>
                <c:pt idx="18">
                  <c:v>S) Cancellazione / eliminazione dei dati</c:v>
                </c:pt>
                <c:pt idx="19">
                  <c:v>T) Sicurezza fisica</c:v>
                </c:pt>
              </c:strCache>
            </c:strRef>
          </c:cat>
          <c:val>
            <c:numRef>
              <c:f>Dashboard!$D$6:$D$25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Dashboard!$E$5</c:f>
              <c:strCache>
                <c:ptCount val="1"/>
                <c:pt idx="0">
                  <c:v>INTERVENTI TOTALI</c:v>
                </c:pt>
              </c:strCache>
            </c:strRef>
          </c:tx>
          <c:spPr>
            <a:solidFill>
              <a:srgbClr val="a5a5a5"/>
            </a:solidFill>
            <a:ln>
              <a:noFill/>
            </a:ln>
          </c:spPr>
          <c:invertIfNegative val="0"/>
          <c:dLbls>
            <c:txPr>
              <a:bodyPr/>
              <a:lstStyle/>
              <a:p>
                <a:pPr>
                  <a:defRPr b="0" sz="1000" spc="-1" strike="noStrike">
                    <a:solidFill>
                      <a:srgbClr val="000000"/>
                    </a:solidFill>
                    <a:latin typeface="Calibri"/>
                  </a:defRPr>
                </a:pPr>
              </a:p>
            </c:txPr>
            <c:dLblPos val="outEnd"/>
            <c:showLegendKey val="0"/>
            <c:showVal val="0"/>
            <c:showCatName val="0"/>
            <c:showSerName val="0"/>
            <c:showPercent val="0"/>
            <c:separator>; </c:separator>
            <c:showLeaderLines val="0"/>
          </c:dLbls>
          <c:cat>
            <c:strRef>
              <c:f>Dashboard!$B$6:$B$25</c:f>
              <c:strCache>
                <c:ptCount val="20"/>
                <c:pt idx="0">
                  <c:v>A) Politica generale di sicurezza per la protezione dei dati personali</c:v>
                </c:pt>
                <c:pt idx="1">
                  <c:v>B) Ruoli e responsabilità</c:v>
                </c:pt>
                <c:pt idx="2">
                  <c:v>C) Politica per il controllo degli accessi</c:v>
                </c:pt>
                <c:pt idx="3">
                  <c:v>D) Gestione delle risorse / asset</c:v>
                </c:pt>
                <c:pt idx="4">
                  <c:v>E) Gestione delle modifiche apportare alle risorse, agli apparati e ai sistemi IT</c:v>
                </c:pt>
                <c:pt idx="5">
                  <c:v>F) Responsabili del trattamento</c:v>
                </c:pt>
                <c:pt idx="6">
                  <c:v>G) Gestione degli incidenti / violazioni di dati personali (personal data breaches)</c:v>
                </c:pt>
                <c:pt idx="7">
                  <c:v>H) Continuità operativa</c:v>
                </c:pt>
                <c:pt idx="8">
                  <c:v>I) Obblighi di confidenzialità</c:v>
                </c:pt>
                <c:pt idx="9">
                  <c:v>J) Formazione</c:v>
                </c:pt>
                <c:pt idx="10">
                  <c:v>K) Controllo degli accessi e autenticazione</c:v>
                </c:pt>
                <c:pt idx="11">
                  <c:v>L) Generazione di file di log e monitoraggio</c:v>
                </c:pt>
                <c:pt idx="12">
                  <c:v>M) Sicurezza dei server e dei database</c:v>
                </c:pt>
                <c:pt idx="13">
                  <c:v>N) Sicurezza delle postazioni di lavoro</c:v>
                </c:pt>
                <c:pt idx="14">
                  <c:v>O) Sicurezza della rete e delle comunicazioni elettroniche</c:v>
                </c:pt>
                <c:pt idx="15">
                  <c:v>P) Back-up</c:v>
                </c:pt>
                <c:pt idx="16">
                  <c:v>Q) Dispositivi mobili / portatili</c:v>
                </c:pt>
                <c:pt idx="17">
                  <c:v>R) Sicurezza nel ciclo di vita delle applicazioni</c:v>
                </c:pt>
                <c:pt idx="18">
                  <c:v>S) Cancellazione / eliminazione dei dati</c:v>
                </c:pt>
                <c:pt idx="19">
                  <c:v>T) Sicurezza fisica</c:v>
                </c:pt>
              </c:strCache>
            </c:strRef>
          </c:cat>
          <c:val>
            <c:numRef>
              <c:f>Dashboard!$E$6:$E$25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gapWidth val="150"/>
        <c:overlap val="0"/>
        <c:axId val="91500656"/>
        <c:axId val="49091303"/>
      </c:barChart>
      <c:catAx>
        <c:axId val="91500656"/>
        <c:scaling>
          <c:orientation val="minMax"/>
        </c:scaling>
        <c:delete val="0"/>
        <c:axPos val="b"/>
        <c:numFmt formatCode="General" sourceLinked="1"/>
        <c:majorTickMark val="none"/>
        <c:minorTickMark val="none"/>
        <c:tickLblPos val="nextTo"/>
        <c:spPr>
          <a:ln w="6480">
            <a:noFill/>
          </a:ln>
        </c:spPr>
        <c:txPr>
          <a:bodyPr/>
          <a:lstStyle/>
          <a:p>
            <a:pPr>
              <a:defRPr b="0" sz="900" spc="-1" strike="noStrike">
                <a:solidFill>
                  <a:srgbClr val="595959"/>
                </a:solidFill>
                <a:latin typeface="Calibri"/>
              </a:defRPr>
            </a:pPr>
          </a:p>
        </c:txPr>
        <c:crossAx val="49091303"/>
        <c:crosses val="autoZero"/>
        <c:auto val="1"/>
        <c:lblAlgn val="ctr"/>
        <c:lblOffset val="100"/>
        <c:noMultiLvlLbl val="0"/>
      </c:catAx>
      <c:valAx>
        <c:axId val="49091303"/>
        <c:scaling>
          <c:orientation val="minMax"/>
        </c:scaling>
        <c:delete val="0"/>
        <c:axPos val="l"/>
        <c:majorGridlines>
          <c:spPr>
            <a:ln w="9360">
              <a:solidFill>
                <a:srgbClr val="d9d9d9"/>
              </a:solidFill>
              <a:round/>
            </a:ln>
          </c:spPr>
        </c:majorGridlines>
        <c:numFmt formatCode="General" sourceLinked="0"/>
        <c:majorTickMark val="none"/>
        <c:minorTickMark val="none"/>
        <c:tickLblPos val="nextTo"/>
        <c:spPr>
          <a:ln w="6480">
            <a:noFill/>
          </a:ln>
        </c:spPr>
        <c:txPr>
          <a:bodyPr/>
          <a:lstStyle/>
          <a:p>
            <a:pPr>
              <a:defRPr b="0" sz="900" spc="-1" strike="noStrike">
                <a:solidFill>
                  <a:srgbClr val="595959"/>
                </a:solidFill>
                <a:latin typeface="Calibri"/>
              </a:defRPr>
            </a:pPr>
          </a:p>
        </c:txPr>
        <c:crossAx val="91500656"/>
        <c:crosses val="autoZero"/>
        <c:crossBetween val="between"/>
        <c:majorUnit val="1"/>
        <c:minorUnit val="1"/>
      </c:valAx>
      <c:spPr>
        <a:noFill/>
        <a:ln>
          <a:noFill/>
        </a:ln>
      </c:spPr>
    </c:plotArea>
    <c:legend>
      <c:legendPos val="b"/>
      <c:overlay val="0"/>
      <c:spPr>
        <a:noFill/>
        <a:ln>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ffc000"/>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it-IT" sz="1400" spc="-1" strike="noStrike">
                <a:solidFill>
                  <a:srgbClr val="595959"/>
                </a:solidFill>
                <a:latin typeface="Calibri"/>
              </a:defRPr>
            </a:pPr>
            <a:r>
              <a:rPr b="0" lang="it-IT" sz="1400" spc="-1" strike="noStrike">
                <a:solidFill>
                  <a:srgbClr val="595959"/>
                </a:solidFill>
                <a:latin typeface="Calibri"/>
              </a:rPr>
              <a:t>Tipologie di intervento</a:t>
            </a:r>
          </a:p>
        </c:rich>
      </c:tx>
      <c:overlay val="0"/>
      <c:spPr>
        <a:noFill/>
        <a:ln>
          <a:noFill/>
        </a:ln>
      </c:spPr>
    </c:title>
    <c:autoTitleDeleted val="0"/>
    <c:plotArea>
      <c:pieChart>
        <c:varyColors val="1"/>
        <c:ser>
          <c:idx val="0"/>
          <c:order val="0"/>
          <c:spPr>
            <a:solidFill>
              <a:srgbClr val="5b9bd5"/>
            </a:solidFill>
            <a:ln>
              <a:noFill/>
            </a:ln>
          </c:spPr>
          <c:explosion val="0"/>
          <c:dPt>
            <c:idx val="0"/>
            <c:spPr>
              <a:solidFill>
                <a:srgbClr val="c00000"/>
              </a:solidFill>
              <a:ln w="19080">
                <a:solidFill>
                  <a:srgbClr val="ffffff"/>
                </a:solidFill>
                <a:round/>
              </a:ln>
            </c:spPr>
          </c:dPt>
          <c:dPt>
            <c:idx val="1"/>
            <c:spPr>
              <a:solidFill>
                <a:srgbClr val="ffd966"/>
              </a:solidFill>
              <a:ln w="19080">
                <a:solidFill>
                  <a:srgbClr val="ffffff"/>
                </a:solidFill>
                <a:round/>
              </a:ln>
            </c:spPr>
          </c:dPt>
          <c:dLbls>
            <c:dLbl>
              <c:idx val="0"/>
              <c:txPr>
                <a:bodyPr/>
                <a:lstStyle/>
                <a:p>
                  <a:pPr>
                    <a:defRPr b="1" sz="900" spc="-1" strike="noStrike">
                      <a:solidFill>
                        <a:srgbClr val="ffffff"/>
                      </a:solidFill>
                      <a:latin typeface="Calibri"/>
                    </a:defRPr>
                  </a:pPr>
                </a:p>
              </c:txPr>
              <c:dLblPos val="bestFit"/>
              <c:showLegendKey val="0"/>
              <c:showVal val="0"/>
              <c:showCatName val="0"/>
              <c:showSerName val="0"/>
              <c:showPercent val="1"/>
              <c:separator>
</c:separator>
            </c:dLbl>
            <c:dLbl>
              <c:idx val="1"/>
              <c:txPr>
                <a:bodyPr/>
                <a:lstStyle/>
                <a:p>
                  <a:pPr>
                    <a:defRPr b="1" sz="900" spc="-1" strike="noStrike">
                      <a:solidFill>
                        <a:srgbClr val="000000"/>
                      </a:solidFill>
                      <a:latin typeface="Calibri"/>
                    </a:defRPr>
                  </a:pPr>
                </a:p>
              </c:txPr>
              <c:dLblPos val="bestFit"/>
              <c:showLegendKey val="0"/>
              <c:showVal val="0"/>
              <c:showCatName val="0"/>
              <c:showSerName val="0"/>
              <c:showPercent val="1"/>
              <c:separator>
</c:separator>
            </c:dLbl>
            <c:txPr>
              <a:bodyPr/>
              <a:lstStyle/>
              <a:p>
                <a:pPr>
                  <a:defRPr b="1" sz="900" spc="-1" strike="noStrike">
                    <a:solidFill>
                      <a:srgbClr val="ffffff"/>
                    </a:solidFill>
                    <a:latin typeface="Calibri"/>
                  </a:defRPr>
                </a:pPr>
              </a:p>
            </c:txPr>
            <c:dLblPos val="bestFit"/>
            <c:showLegendKey val="0"/>
            <c:showVal val="0"/>
            <c:showCatName val="0"/>
            <c:showSerName val="0"/>
            <c:showPercent val="1"/>
            <c:separator>
</c:separator>
            <c:showLeaderLines val="0"/>
          </c:dLbls>
          <c:cat>
            <c:strRef>
              <c:f>Dashboard!$C$5:$D$5</c:f>
              <c:strCache>
                <c:ptCount val="2"/>
                <c:pt idx="0">
                  <c:v>MISURE DA ADOTTARE</c:v>
                </c:pt>
                <c:pt idx="1">
                  <c:v>MISURE DA CONSOLIDARE</c:v>
                </c:pt>
              </c:strCache>
            </c:strRef>
          </c:cat>
          <c:val>
            <c:numRef>
              <c:f>Dashboard!$C$26:$D$26</c:f>
              <c:numCache>
                <c:formatCode>General</c:formatCode>
                <c:ptCount val="2"/>
                <c:pt idx="0">
                  <c:v>0</c:v>
                </c:pt>
                <c:pt idx="1">
                  <c:v>0</c:v>
                </c:pt>
              </c:numCache>
            </c:numRef>
          </c:val>
        </c:ser>
        <c:firstSliceAng val="0"/>
      </c:pieChart>
      <c:spPr>
        <a:noFill/>
        <a:ln>
          <a:noFill/>
        </a:ln>
      </c:spPr>
    </c:plotArea>
    <c:legend>
      <c:legendPos val="b"/>
      <c:overlay val="0"/>
      <c:spPr>
        <a:noFill/>
        <a:ln>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ffc000"/>
      </a:solidFill>
      <a:round/>
    </a:ln>
  </c:spPr>
</c:chartSpace>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6</xdr:row>
      <xdr:rowOff>0</xdr:rowOff>
    </xdr:from>
    <xdr:to>
      <xdr:col>7</xdr:col>
      <xdr:colOff>107640</xdr:colOff>
      <xdr:row>11</xdr:row>
      <xdr:rowOff>111240</xdr:rowOff>
    </xdr:to>
    <xdr:pic>
      <xdr:nvPicPr>
        <xdr:cNvPr id="0" name="Picture 1" descr=""/>
        <xdr:cNvPicPr/>
      </xdr:nvPicPr>
      <xdr:blipFill>
        <a:blip r:embed="rId1"/>
        <a:srcRect l="0" t="31903" r="0" b="35257"/>
        <a:stretch/>
      </xdr:blipFill>
      <xdr:spPr>
        <a:xfrm>
          <a:off x="117360" y="937080"/>
          <a:ext cx="4835880" cy="10256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635040</xdr:colOff>
      <xdr:row>82</xdr:row>
      <xdr:rowOff>517680</xdr:rowOff>
    </xdr:from>
    <xdr:to>
      <xdr:col>2</xdr:col>
      <xdr:colOff>635400</xdr:colOff>
      <xdr:row>82</xdr:row>
      <xdr:rowOff>518040</xdr:rowOff>
    </xdr:to>
    <xdr:sp>
      <xdr:nvSpPr>
        <xdr:cNvPr id="1" name="CustomShape 1"/>
        <xdr:cNvSpPr/>
      </xdr:nvSpPr>
      <xdr:spPr>
        <a:xfrm>
          <a:off x="1387440" y="55290240"/>
          <a:ext cx="360" cy="360"/>
        </a:xfrm>
        <a:custGeom>
          <a:avLst/>
          <a:gdLst/>
          <a:ahLst/>
          <a:rect l="l" t="t" r="r" b="b"/>
          <a:pathLst>
            <a:path w="0" h="0">
              <a:moveTo>
                <a:pt x="0" y="0"/>
              </a:moveTo>
              <a:lnTo>
                <a:pt x="0" y="0"/>
              </a:lnTo>
            </a:path>
          </a:pathLst>
        </a:custGeom>
        <a:noFill/>
        <a:ln w="43920">
          <a:solidFill>
            <a:srgbClr val="92d050"/>
          </a:solidFill>
          <a:round/>
        </a:ln>
      </xdr:spPr>
      <xdr:style>
        <a:lnRef idx="0"/>
        <a:fillRef idx="0"/>
        <a:effectRef idx="0"/>
        <a:fontRef idx="minor"/>
      </xdr:style>
    </xdr:sp>
    <xdr:clientData/>
  </xdr:twoCellAnchor>
  <xdr:twoCellAnchor editAs="oneCell">
    <xdr:from>
      <xdr:col>4</xdr:col>
      <xdr:colOff>641520</xdr:colOff>
      <xdr:row>87</xdr:row>
      <xdr:rowOff>323280</xdr:rowOff>
    </xdr:from>
    <xdr:to>
      <xdr:col>4</xdr:col>
      <xdr:colOff>641880</xdr:colOff>
      <xdr:row>87</xdr:row>
      <xdr:rowOff>367200</xdr:rowOff>
    </xdr:to>
    <xdr:sp>
      <xdr:nvSpPr>
        <xdr:cNvPr id="2" name="CustomShape 1"/>
        <xdr:cNvSpPr/>
      </xdr:nvSpPr>
      <xdr:spPr>
        <a:xfrm>
          <a:off x="3408840" y="58867560"/>
          <a:ext cx="360" cy="43920"/>
        </a:xfrm>
        <a:custGeom>
          <a:avLst/>
          <a:gdLst/>
          <a:ahLst/>
          <a:rect l="l" t="t" r="r" b="b"/>
          <a:pathLst>
            <a:path w="0" h="44450">
              <a:moveTo>
                <a:pt x="0" y="0"/>
              </a:moveTo>
              <a:lnTo>
                <a:pt x="0" y="43942"/>
              </a:lnTo>
            </a:path>
          </a:pathLst>
        </a:custGeom>
        <a:noFill/>
        <a:ln w="3240">
          <a:solidFill>
            <a:srgbClr val="92d050"/>
          </a:solidFill>
          <a:round/>
        </a:ln>
      </xdr:spPr>
      <xdr:style>
        <a:lnRef idx="0"/>
        <a:fillRef idx="0"/>
        <a:effectRef idx="0"/>
        <a:fontRef idx="minor"/>
      </xdr:style>
    </xdr:sp>
    <xdr:clientData/>
  </xdr:twoCellAnchor>
  <xdr:twoCellAnchor editAs="oneCell">
    <xdr:from>
      <xdr:col>4</xdr:col>
      <xdr:colOff>641520</xdr:colOff>
      <xdr:row>97</xdr:row>
      <xdr:rowOff>410760</xdr:rowOff>
    </xdr:from>
    <xdr:to>
      <xdr:col>4</xdr:col>
      <xdr:colOff>641880</xdr:colOff>
      <xdr:row>97</xdr:row>
      <xdr:rowOff>547560</xdr:rowOff>
    </xdr:to>
    <xdr:sp>
      <xdr:nvSpPr>
        <xdr:cNvPr id="3" name="CustomShape 1"/>
        <xdr:cNvSpPr/>
      </xdr:nvSpPr>
      <xdr:spPr>
        <a:xfrm>
          <a:off x="3408840" y="66498840"/>
          <a:ext cx="360" cy="136800"/>
        </a:xfrm>
        <a:custGeom>
          <a:avLst/>
          <a:gdLst/>
          <a:ahLst/>
          <a:rect l="l" t="t" r="r" b="b"/>
          <a:pathLst>
            <a:path w="0" h="0">
              <a:moveTo>
                <a:pt x="0" y="0"/>
              </a:moveTo>
              <a:lnTo>
                <a:pt x="0" y="0"/>
              </a:lnTo>
            </a:path>
          </a:pathLst>
        </a:custGeom>
        <a:noFill/>
        <a:ln w="43920">
          <a:solidFill>
            <a:srgbClr val="92d050"/>
          </a:solidFill>
          <a:round/>
        </a:ln>
      </xdr:spPr>
      <xdr:style>
        <a:lnRef idx="0"/>
        <a:fillRef idx="0"/>
        <a:effectRef idx="0"/>
        <a:fontRef idx="minor"/>
      </xdr:style>
    </xdr:sp>
    <xdr:clientData/>
  </xdr:twoCellAnchor>
  <xdr:twoCellAnchor editAs="oneCell">
    <xdr:from>
      <xdr:col>4</xdr:col>
      <xdr:colOff>641520</xdr:colOff>
      <xdr:row>105</xdr:row>
      <xdr:rowOff>317880</xdr:rowOff>
    </xdr:from>
    <xdr:to>
      <xdr:col>4</xdr:col>
      <xdr:colOff>641880</xdr:colOff>
      <xdr:row>105</xdr:row>
      <xdr:rowOff>361800</xdr:rowOff>
    </xdr:to>
    <xdr:sp>
      <xdr:nvSpPr>
        <xdr:cNvPr id="4" name="CustomShape 1"/>
        <xdr:cNvSpPr/>
      </xdr:nvSpPr>
      <xdr:spPr>
        <a:xfrm>
          <a:off x="3408840" y="72441000"/>
          <a:ext cx="360" cy="43920"/>
        </a:xfrm>
        <a:custGeom>
          <a:avLst/>
          <a:gdLst/>
          <a:ahLst/>
          <a:rect l="l" t="t" r="r" b="b"/>
          <a:pathLst>
            <a:path w="0" h="44450">
              <a:moveTo>
                <a:pt x="0" y="0"/>
              </a:moveTo>
              <a:lnTo>
                <a:pt x="0" y="43942"/>
              </a:lnTo>
            </a:path>
          </a:pathLst>
        </a:custGeom>
        <a:noFill/>
        <a:ln w="3240">
          <a:solidFill>
            <a:srgbClr val="92d050"/>
          </a:solidFill>
          <a:round/>
        </a:ln>
      </xdr:spPr>
      <xdr:style>
        <a:lnRef idx="0"/>
        <a:fillRef idx="0"/>
        <a:effectRef idx="0"/>
        <a:fontRef idx="minor"/>
      </xdr:style>
    </xdr:sp>
    <xdr:clientData/>
  </xdr:twoCellAnchor>
  <xdr:twoCellAnchor editAs="oneCell">
    <xdr:from>
      <xdr:col>4</xdr:col>
      <xdr:colOff>641520</xdr:colOff>
      <xdr:row>121</xdr:row>
      <xdr:rowOff>487800</xdr:rowOff>
    </xdr:from>
    <xdr:to>
      <xdr:col>4</xdr:col>
      <xdr:colOff>641880</xdr:colOff>
      <xdr:row>122</xdr:row>
      <xdr:rowOff>53280</xdr:rowOff>
    </xdr:to>
    <xdr:sp>
      <xdr:nvSpPr>
        <xdr:cNvPr id="5" name="CustomShape 1"/>
        <xdr:cNvSpPr/>
      </xdr:nvSpPr>
      <xdr:spPr>
        <a:xfrm>
          <a:off x="3408840" y="84681000"/>
          <a:ext cx="360" cy="320040"/>
        </a:xfrm>
        <a:custGeom>
          <a:avLst/>
          <a:gdLst/>
          <a:ahLst/>
          <a:rect l="l" t="t" r="r" b="b"/>
          <a:pathLst>
            <a:path w="0" h="0">
              <a:moveTo>
                <a:pt x="0" y="0"/>
              </a:moveTo>
              <a:lnTo>
                <a:pt x="0" y="0"/>
              </a:lnTo>
            </a:path>
          </a:pathLst>
        </a:custGeom>
        <a:noFill/>
        <a:ln w="43920">
          <a:solidFill>
            <a:srgbClr val="92d050"/>
          </a:solidFill>
          <a:round/>
        </a:ln>
      </xdr:spPr>
      <xdr:style>
        <a:lnRef idx="0"/>
        <a:fillRef idx="0"/>
        <a:effectRef idx="0"/>
        <a:fontRef idx="minor"/>
      </xdr:style>
    </xdr:sp>
    <xdr:clientData/>
  </xdr:twoCellAnchor>
  <xdr:twoCellAnchor editAs="twoCell">
    <xdr:from>
      <xdr:col>2</xdr:col>
      <xdr:colOff>635040</xdr:colOff>
      <xdr:row>83</xdr:row>
      <xdr:rowOff>517680</xdr:rowOff>
    </xdr:from>
    <xdr:to>
      <xdr:col>2</xdr:col>
      <xdr:colOff>635400</xdr:colOff>
      <xdr:row>83</xdr:row>
      <xdr:rowOff>518040</xdr:rowOff>
    </xdr:to>
    <xdr:sp>
      <xdr:nvSpPr>
        <xdr:cNvPr id="6" name="CustomShape 1"/>
        <xdr:cNvSpPr/>
      </xdr:nvSpPr>
      <xdr:spPr>
        <a:xfrm>
          <a:off x="1387440" y="56044440"/>
          <a:ext cx="360" cy="360"/>
        </a:xfrm>
        <a:custGeom>
          <a:avLst/>
          <a:gdLst/>
          <a:ahLst/>
          <a:rect l="l" t="t" r="r" b="b"/>
          <a:pathLst>
            <a:path w="0" h="0">
              <a:moveTo>
                <a:pt x="0" y="0"/>
              </a:moveTo>
              <a:lnTo>
                <a:pt x="0" y="0"/>
              </a:lnTo>
            </a:path>
          </a:pathLst>
        </a:custGeom>
        <a:noFill/>
        <a:ln w="43920">
          <a:solidFill>
            <a:srgbClr val="92d050"/>
          </a:solidFill>
          <a:round/>
        </a:ln>
      </xdr:spPr>
      <xdr:style>
        <a:lnRef idx="0"/>
        <a:fillRef idx="0"/>
        <a:effectRef idx="0"/>
        <a:fontRef idx="minor"/>
      </xdr:style>
    </xdr:sp>
    <xdr:clientData/>
  </xdr:twoCellAnchor>
  <xdr:twoCellAnchor editAs="twoCell">
    <xdr:from>
      <xdr:col>2</xdr:col>
      <xdr:colOff>635040</xdr:colOff>
      <xdr:row>84</xdr:row>
      <xdr:rowOff>517680</xdr:rowOff>
    </xdr:from>
    <xdr:to>
      <xdr:col>2</xdr:col>
      <xdr:colOff>635400</xdr:colOff>
      <xdr:row>84</xdr:row>
      <xdr:rowOff>518040</xdr:rowOff>
    </xdr:to>
    <xdr:sp>
      <xdr:nvSpPr>
        <xdr:cNvPr id="7" name="CustomShape 1"/>
        <xdr:cNvSpPr/>
      </xdr:nvSpPr>
      <xdr:spPr>
        <a:xfrm>
          <a:off x="1387440" y="56799000"/>
          <a:ext cx="360" cy="360"/>
        </a:xfrm>
        <a:custGeom>
          <a:avLst/>
          <a:gdLst/>
          <a:ahLst/>
          <a:rect l="l" t="t" r="r" b="b"/>
          <a:pathLst>
            <a:path w="0" h="0">
              <a:moveTo>
                <a:pt x="0" y="0"/>
              </a:moveTo>
              <a:lnTo>
                <a:pt x="0" y="0"/>
              </a:lnTo>
            </a:path>
          </a:pathLst>
        </a:custGeom>
        <a:noFill/>
        <a:ln w="43920">
          <a:solidFill>
            <a:srgbClr val="92d050"/>
          </a:solidFill>
          <a:round/>
        </a:ln>
      </xdr:spPr>
      <xdr:style>
        <a:lnRef idx="0"/>
        <a:fillRef idx="0"/>
        <a:effectRef idx="0"/>
        <a:fontRef idx="minor"/>
      </xdr:style>
    </xdr:sp>
    <xdr:clientData/>
  </xdr:twoCellAnchor>
  <xdr:twoCellAnchor editAs="twoCell">
    <xdr:from>
      <xdr:col>2</xdr:col>
      <xdr:colOff>635040</xdr:colOff>
      <xdr:row>85</xdr:row>
      <xdr:rowOff>517680</xdr:rowOff>
    </xdr:from>
    <xdr:to>
      <xdr:col>2</xdr:col>
      <xdr:colOff>635400</xdr:colOff>
      <xdr:row>85</xdr:row>
      <xdr:rowOff>518040</xdr:rowOff>
    </xdr:to>
    <xdr:sp>
      <xdr:nvSpPr>
        <xdr:cNvPr id="8" name="CustomShape 1"/>
        <xdr:cNvSpPr/>
      </xdr:nvSpPr>
      <xdr:spPr>
        <a:xfrm>
          <a:off x="1387440" y="57553200"/>
          <a:ext cx="360" cy="360"/>
        </a:xfrm>
        <a:custGeom>
          <a:avLst/>
          <a:gdLst/>
          <a:ahLst/>
          <a:rect l="l" t="t" r="r" b="b"/>
          <a:pathLst>
            <a:path w="0" h="0">
              <a:moveTo>
                <a:pt x="0" y="0"/>
              </a:moveTo>
              <a:lnTo>
                <a:pt x="0" y="0"/>
              </a:lnTo>
            </a:path>
          </a:pathLst>
        </a:custGeom>
        <a:noFill/>
        <a:ln w="43920">
          <a:solidFill>
            <a:srgbClr val="92d050"/>
          </a:solidFill>
          <a:round/>
        </a:ln>
      </xdr:spPr>
      <xdr:style>
        <a:lnRef idx="0"/>
        <a:fillRef idx="0"/>
        <a:effectRef idx="0"/>
        <a:fontRef idx="minor"/>
      </xdr:style>
    </xdr:sp>
    <xdr:clientData/>
  </xdr:twoCellAnchor>
  <xdr:twoCellAnchor editAs="twoCell">
    <xdr:from>
      <xdr:col>2</xdr:col>
      <xdr:colOff>635040</xdr:colOff>
      <xdr:row>86</xdr:row>
      <xdr:rowOff>517680</xdr:rowOff>
    </xdr:from>
    <xdr:to>
      <xdr:col>2</xdr:col>
      <xdr:colOff>635400</xdr:colOff>
      <xdr:row>86</xdr:row>
      <xdr:rowOff>518040</xdr:rowOff>
    </xdr:to>
    <xdr:sp>
      <xdr:nvSpPr>
        <xdr:cNvPr id="9" name="CustomShape 1"/>
        <xdr:cNvSpPr/>
      </xdr:nvSpPr>
      <xdr:spPr>
        <a:xfrm>
          <a:off x="1387440" y="58307760"/>
          <a:ext cx="360" cy="360"/>
        </a:xfrm>
        <a:custGeom>
          <a:avLst/>
          <a:gdLst/>
          <a:ahLst/>
          <a:rect l="l" t="t" r="r" b="b"/>
          <a:pathLst>
            <a:path w="0" h="0">
              <a:moveTo>
                <a:pt x="0" y="0"/>
              </a:moveTo>
              <a:lnTo>
                <a:pt x="0" y="0"/>
              </a:lnTo>
            </a:path>
          </a:pathLst>
        </a:custGeom>
        <a:noFill/>
        <a:ln w="43920">
          <a:solidFill>
            <a:srgbClr val="92d050"/>
          </a:solidFill>
          <a:round/>
        </a:ln>
      </xdr:spPr>
      <xdr:style>
        <a:lnRef idx="0"/>
        <a:fillRef idx="0"/>
        <a:effectRef idx="0"/>
        <a:fontRef idx="minor"/>
      </xdr:style>
    </xdr:sp>
    <xdr:clientData/>
  </xdr:twoCellAnchor>
  <xdr:twoCellAnchor editAs="twoCell">
    <xdr:from>
      <xdr:col>2</xdr:col>
      <xdr:colOff>635040</xdr:colOff>
      <xdr:row>87</xdr:row>
      <xdr:rowOff>517680</xdr:rowOff>
    </xdr:from>
    <xdr:to>
      <xdr:col>2</xdr:col>
      <xdr:colOff>635400</xdr:colOff>
      <xdr:row>87</xdr:row>
      <xdr:rowOff>518040</xdr:rowOff>
    </xdr:to>
    <xdr:sp>
      <xdr:nvSpPr>
        <xdr:cNvPr id="10" name="CustomShape 1"/>
        <xdr:cNvSpPr/>
      </xdr:nvSpPr>
      <xdr:spPr>
        <a:xfrm>
          <a:off x="1387440" y="59061960"/>
          <a:ext cx="360" cy="360"/>
        </a:xfrm>
        <a:custGeom>
          <a:avLst/>
          <a:gdLst/>
          <a:ahLst/>
          <a:rect l="l" t="t" r="r" b="b"/>
          <a:pathLst>
            <a:path w="0" h="0">
              <a:moveTo>
                <a:pt x="0" y="0"/>
              </a:moveTo>
              <a:lnTo>
                <a:pt x="0" y="0"/>
              </a:lnTo>
            </a:path>
          </a:pathLst>
        </a:custGeom>
        <a:noFill/>
        <a:ln w="43920">
          <a:solidFill>
            <a:srgbClr val="92d050"/>
          </a:solidFill>
          <a:round/>
        </a:ln>
      </xdr:spPr>
      <xdr:style>
        <a:lnRef idx="0"/>
        <a:fillRef idx="0"/>
        <a:effectRef idx="0"/>
        <a:fontRef idx="minor"/>
      </xdr:style>
    </xdr:sp>
    <xdr:clientData/>
  </xdr:twoCellAnchor>
  <xdr:twoCellAnchor editAs="twoCell">
    <xdr:from>
      <xdr:col>2</xdr:col>
      <xdr:colOff>635040</xdr:colOff>
      <xdr:row>88</xdr:row>
      <xdr:rowOff>517680</xdr:rowOff>
    </xdr:from>
    <xdr:to>
      <xdr:col>2</xdr:col>
      <xdr:colOff>635400</xdr:colOff>
      <xdr:row>88</xdr:row>
      <xdr:rowOff>518040</xdr:rowOff>
    </xdr:to>
    <xdr:sp>
      <xdr:nvSpPr>
        <xdr:cNvPr id="11" name="CustomShape 1"/>
        <xdr:cNvSpPr/>
      </xdr:nvSpPr>
      <xdr:spPr>
        <a:xfrm>
          <a:off x="1387440" y="59816520"/>
          <a:ext cx="360" cy="360"/>
        </a:xfrm>
        <a:custGeom>
          <a:avLst/>
          <a:gdLst/>
          <a:ahLst/>
          <a:rect l="l" t="t" r="r" b="b"/>
          <a:pathLst>
            <a:path w="0" h="0">
              <a:moveTo>
                <a:pt x="0" y="0"/>
              </a:moveTo>
              <a:lnTo>
                <a:pt x="0" y="0"/>
              </a:lnTo>
            </a:path>
          </a:pathLst>
        </a:custGeom>
        <a:noFill/>
        <a:ln w="43920">
          <a:solidFill>
            <a:srgbClr val="92d050"/>
          </a:solidFill>
          <a:roun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228600</xdr:colOff>
      <xdr:row>4</xdr:row>
      <xdr:rowOff>7560</xdr:rowOff>
    </xdr:from>
    <xdr:to>
      <xdr:col>17</xdr:col>
      <xdr:colOff>563400</xdr:colOff>
      <xdr:row>25</xdr:row>
      <xdr:rowOff>182520</xdr:rowOff>
    </xdr:to>
    <xdr:graphicFrame>
      <xdr:nvGraphicFramePr>
        <xdr:cNvPr id="12" name="Chart 3"/>
        <xdr:cNvGraphicFramePr/>
      </xdr:nvGraphicFramePr>
      <xdr:xfrm>
        <a:off x="6453360" y="716040"/>
        <a:ext cx="7863480" cy="4091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7560</xdr:colOff>
      <xdr:row>27</xdr:row>
      <xdr:rowOff>178920</xdr:rowOff>
    </xdr:from>
    <xdr:to>
      <xdr:col>2</xdr:col>
      <xdr:colOff>471960</xdr:colOff>
      <xdr:row>44</xdr:row>
      <xdr:rowOff>182520</xdr:rowOff>
    </xdr:to>
    <xdr:graphicFrame>
      <xdr:nvGraphicFramePr>
        <xdr:cNvPr id="13" name="Chart 7"/>
        <xdr:cNvGraphicFramePr/>
      </xdr:nvGraphicFramePr>
      <xdr:xfrm>
        <a:off x="124920" y="5169960"/>
        <a:ext cx="4548600" cy="31125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3</xdr:col>
      <xdr:colOff>0</xdr:colOff>
      <xdr:row>27</xdr:row>
      <xdr:rowOff>178920</xdr:rowOff>
    </xdr:from>
    <xdr:to>
      <xdr:col>17</xdr:col>
      <xdr:colOff>563400</xdr:colOff>
      <xdr:row>44</xdr:row>
      <xdr:rowOff>182520</xdr:rowOff>
    </xdr:to>
    <xdr:sp>
      <xdr:nvSpPr>
        <xdr:cNvPr id="14" name="CustomShape 1"/>
        <xdr:cNvSpPr/>
      </xdr:nvSpPr>
      <xdr:spPr>
        <a:xfrm>
          <a:off x="4899600" y="5169960"/>
          <a:ext cx="9417240" cy="3112560"/>
        </a:xfrm>
        <a:prstGeom prst="rect">
          <a:avLst/>
        </a:prstGeom>
        <a:solidFill>
          <a:srgbClr val="ffffff"/>
        </a:solidFill>
        <a:ln>
          <a:solidFill>
            <a:srgbClr val="008000"/>
          </a:solidFill>
        </a:ln>
      </xdr:spPr>
      <xdr:style>
        <a:lnRef idx="0"/>
        <a:fillRef idx="0"/>
        <a:effectRef idx="0"/>
        <a:fontRef idx="minor"/>
      </xdr:style>
      <xdr:txBody>
        <a:bodyPr lIns="90000" rIns="90000" tIns="45000" bIns="45000">
          <a:noAutofit/>
        </a:bodyPr>
        <a:p>
          <a:r>
            <a:rPr b="0" lang="it-IT" sz="1100" spc="-1" strike="noStrike">
              <a:latin typeface="Times New Roman"/>
            </a:rPr>
            <a:t>This chart isn't available in your version of Excel.</a:t>
          </a:r>
          <a:endParaRPr b="0" lang="it-IT" sz="1100" spc="-1" strike="noStrike">
            <a:latin typeface="Times New Roman"/>
          </a:endParaRPr>
        </a:p>
        <a:p>
          <a:endParaRPr b="0" lang="it-IT" sz="1100" spc="-1" strike="noStrike">
            <a:latin typeface="Times New Roman"/>
          </a:endParaRPr>
        </a:p>
        <a:p>
          <a:pPr>
            <a:lnSpc>
              <a:spcPct val="100000"/>
            </a:lnSpc>
          </a:pPr>
          <a:r>
            <a:rPr b="0" lang="it-IT" sz="1100" spc="-1" strike="noStrike">
              <a:latin typeface="Times New Roman"/>
            </a:rPr>
            <a:t>Editing this shape or saving this workbook into a different file format will permanently break the chart.</a:t>
          </a:r>
          <a:endParaRPr b="0" lang="it-IT" sz="11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7.xml.rels><?xml version="1.0" encoding="UTF-8"?>
<Relationships xmlns="http://schemas.openxmlformats.org/package/2006/relationships"><Relationship Id="rId1" Type="http://schemas.openxmlformats.org/officeDocument/2006/relationships/drawing" Target="../drawings/drawing2.xml"/>
</Relationships>
</file>

<file path=xl/worksheets/_rels/sheet8.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G2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I8" activeCellId="0" sqref="I8"/>
    </sheetView>
  </sheetViews>
  <sheetFormatPr defaultColWidth="8.5703125" defaultRowHeight="13.8" zeroHeight="false" outlineLevelRow="0" outlineLevelCol="0"/>
  <cols>
    <col collapsed="false" customWidth="true" hidden="false" outlineLevel="0" max="2" min="1" style="1" width="1.66"/>
    <col collapsed="false" customWidth="true" hidden="false" outlineLevel="0" max="3" min="3" style="1" width="32.56"/>
    <col collapsed="false" customWidth="true" hidden="false" outlineLevel="0" max="4" min="4" style="1" width="72.01"/>
    <col collapsed="false" customWidth="true" hidden="false" outlineLevel="0" max="5" min="5" style="1" width="3.56"/>
    <col collapsed="false" customWidth="true" hidden="false" outlineLevel="0" max="7" min="6" style="1" width="1.66"/>
    <col collapsed="false" customWidth="false" hidden="false" outlineLevel="0" max="1024" min="8" style="1" width="8.56"/>
  </cols>
  <sheetData>
    <row r="1" customFormat="false" ht="9" hidden="false" customHeight="true" outlineLevel="0" collapsed="false"/>
    <row r="2" customFormat="false" ht="13.8" hidden="false" customHeight="false" outlineLevel="0" collapsed="false">
      <c r="C2" s="2" t="s">
        <v>0</v>
      </c>
    </row>
    <row r="5" customFormat="false" ht="14.4" hidden="false" customHeight="false" outlineLevel="0" collapsed="false"/>
    <row r="6" customFormat="false" ht="9" hidden="false" customHeight="true" outlineLevel="0" collapsed="false">
      <c r="B6" s="3"/>
      <c r="C6" s="4"/>
      <c r="D6" s="4"/>
      <c r="E6" s="4"/>
      <c r="F6" s="5"/>
    </row>
    <row r="7" customFormat="false" ht="31.65" hidden="false" customHeight="true" outlineLevel="0" collapsed="false">
      <c r="B7" s="6"/>
      <c r="C7" s="7" t="s">
        <v>1</v>
      </c>
      <c r="D7" s="8"/>
      <c r="E7" s="8"/>
      <c r="F7" s="9"/>
      <c r="G7" s="8"/>
    </row>
    <row r="8" customFormat="false" ht="14.4" hidden="false" customHeight="false" outlineLevel="0" collapsed="false">
      <c r="B8" s="6"/>
      <c r="C8" s="10" t="s">
        <v>2</v>
      </c>
      <c r="D8" s="8"/>
      <c r="E8" s="8"/>
      <c r="F8" s="11"/>
    </row>
    <row r="9" customFormat="false" ht="14.4" hidden="false" customHeight="false" outlineLevel="0" collapsed="false">
      <c r="B9" s="6"/>
      <c r="C9" s="12"/>
      <c r="D9" s="8"/>
      <c r="E9" s="8"/>
      <c r="F9" s="11"/>
    </row>
    <row r="10" customFormat="false" ht="13.8" hidden="false" customHeight="false" outlineLevel="0" collapsed="false">
      <c r="B10" s="6"/>
      <c r="C10" s="8"/>
      <c r="D10" s="8"/>
      <c r="E10" s="8"/>
      <c r="F10" s="11"/>
    </row>
    <row r="11" s="13" customFormat="true" ht="13.8" hidden="false" customHeight="false" outlineLevel="0" collapsed="false">
      <c r="B11" s="14"/>
      <c r="C11" s="15" t="s">
        <v>3</v>
      </c>
      <c r="D11" s="16"/>
      <c r="E11" s="16"/>
      <c r="F11" s="17"/>
    </row>
    <row r="12" s="13" customFormat="true" ht="13.8" hidden="false" customHeight="false" outlineLevel="0" collapsed="false">
      <c r="B12" s="14"/>
      <c r="C12" s="15" t="s">
        <v>4</v>
      </c>
      <c r="D12" s="18"/>
      <c r="E12" s="18"/>
      <c r="F12" s="17"/>
    </row>
    <row r="13" s="13" customFormat="true" ht="32.4" hidden="false" customHeight="true" outlineLevel="0" collapsed="false">
      <c r="B13" s="14"/>
      <c r="C13" s="15" t="s">
        <v>5</v>
      </c>
      <c r="D13" s="18"/>
      <c r="E13" s="18"/>
      <c r="F13" s="17"/>
    </row>
    <row r="14" s="13" customFormat="true" ht="13.8" hidden="false" customHeight="false" outlineLevel="0" collapsed="false">
      <c r="B14" s="14"/>
      <c r="C14" s="15" t="s">
        <v>6</v>
      </c>
      <c r="D14" s="16"/>
      <c r="E14" s="16"/>
      <c r="F14" s="17"/>
    </row>
    <row r="15" s="13" customFormat="true" ht="13.8" hidden="false" customHeight="false" outlineLevel="0" collapsed="false">
      <c r="B15" s="14"/>
      <c r="C15" s="15" t="s">
        <v>7</v>
      </c>
      <c r="D15" s="19"/>
      <c r="E15" s="19"/>
      <c r="F15" s="17"/>
    </row>
    <row r="16" s="13" customFormat="true" ht="13.8" hidden="false" customHeight="false" outlineLevel="0" collapsed="false">
      <c r="B16" s="14"/>
      <c r="C16" s="15" t="s">
        <v>8</v>
      </c>
      <c r="D16" s="20"/>
      <c r="E16" s="20"/>
      <c r="F16" s="17"/>
    </row>
    <row r="17" s="13" customFormat="true" ht="13.8" hidden="false" customHeight="false" outlineLevel="0" collapsed="false">
      <c r="B17" s="14"/>
      <c r="C17" s="15" t="s">
        <v>9</v>
      </c>
      <c r="D17" s="20"/>
      <c r="E17" s="20"/>
      <c r="F17" s="17"/>
    </row>
    <row r="18" customFormat="false" ht="13.8" hidden="false" customHeight="false" outlineLevel="0" collapsed="false">
      <c r="B18" s="6"/>
      <c r="C18" s="8"/>
      <c r="D18" s="8"/>
      <c r="E18" s="8"/>
      <c r="F18" s="11"/>
    </row>
    <row r="19" customFormat="false" ht="13.8" hidden="false" customHeight="false" outlineLevel="0" collapsed="false">
      <c r="B19" s="6"/>
      <c r="C19" s="8"/>
      <c r="D19" s="8"/>
      <c r="E19" s="8"/>
      <c r="F19" s="11"/>
    </row>
    <row r="20" customFormat="false" ht="13.8" hidden="false" customHeight="false" outlineLevel="0" collapsed="false">
      <c r="B20" s="6"/>
      <c r="C20" s="21" t="s">
        <v>10</v>
      </c>
      <c r="D20" s="22"/>
      <c r="E20" s="22"/>
      <c r="F20" s="23"/>
      <c r="G20" s="24"/>
    </row>
    <row r="21" customFormat="false" ht="13.8" hidden="false" customHeight="false" outlineLevel="0" collapsed="false">
      <c r="B21" s="6"/>
      <c r="C21" s="8"/>
      <c r="D21" s="8"/>
      <c r="E21" s="8"/>
      <c r="F21" s="11"/>
    </row>
    <row r="22" customFormat="false" ht="13.8" hidden="false" customHeight="false" outlineLevel="0" collapsed="false">
      <c r="B22" s="6"/>
      <c r="C22" s="21" t="s">
        <v>11</v>
      </c>
      <c r="D22" s="21"/>
      <c r="E22" s="21"/>
      <c r="F22" s="11"/>
    </row>
    <row r="23" customFormat="false" ht="9" hidden="false" customHeight="true" outlineLevel="0" collapsed="false">
      <c r="B23" s="25"/>
      <c r="C23" s="26"/>
      <c r="D23" s="26"/>
      <c r="E23" s="26"/>
      <c r="F23" s="27"/>
    </row>
    <row r="24" customFormat="false" ht="13.8" hidden="false" customHeight="false" outlineLevel="0" collapsed="false">
      <c r="C24" s="28"/>
      <c r="D24" s="28"/>
      <c r="E24" s="28"/>
    </row>
  </sheetData>
  <sheetProtection sheet="true" objects="true" scenarios="true"/>
  <protectedRanges>
    <protectedRange name="Range1" sqref="D17:E17 D11:E14 D16:E16"/>
  </protectedRanges>
  <mergeCells count="9">
    <mergeCell ref="D11:E11"/>
    <mergeCell ref="D12:E12"/>
    <mergeCell ref="D13:E13"/>
    <mergeCell ref="D14:E14"/>
    <mergeCell ref="D15:E15"/>
    <mergeCell ref="D16:E16"/>
    <mergeCell ref="D17:E17"/>
    <mergeCell ref="C22:E22"/>
    <mergeCell ref="C24:E24"/>
  </mergeCells>
  <conditionalFormatting sqref="D15">
    <cfRule type="containsText" priority="2" operator="containsText" aboveAverage="0" equalAverage="0" bottom="0" percent="0" rank="0" text="Alto" dxfId="0">
      <formula>NOT(ISERROR(SEARCH("Alto",D15)))</formula>
    </cfRule>
    <cfRule type="containsText" priority="3" operator="containsText" aboveAverage="0" equalAverage="0" bottom="0" percent="0" rank="0" text="Basso" dxfId="1">
      <formula>NOT(ISERROR(SEARCH("Basso",D15)))</formula>
    </cfRule>
  </conditionalFormatting>
  <dataValidations count="3">
    <dataValidation allowBlank="true" operator="between" showDropDown="false" showErrorMessage="true" showInputMessage="true" sqref="D16:E16" type="date">
      <formula1>36526</formula1>
      <formula2>401769</formula2>
    </dataValidation>
    <dataValidation allowBlank="true" operator="between" showDropDown="false" showErrorMessage="true" showInputMessage="true" sqref="D12:E12" type="list">
      <formula1>"Nuovo trattamento/iniziativa,Modifica trattamento,Rifacimento trattamento"</formula1>
      <formula2>0</formula2>
    </dataValidation>
    <dataValidation allowBlank="true" operator="between" showDropDown="false" showErrorMessage="true" showInputMessage="true" sqref="D15:E15" type="list">
      <formula1>"Documento in fase di compilazione,Documento compilato"</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ColWidth="8.90234375" defaultRowHeight="14.4" zeroHeight="false" outlineLevelRow="0" outlineLevelCol="0"/>
  <cols>
    <col collapsed="false" customWidth="true" hidden="false" outlineLevel="0" max="1" min="1" style="29" width="1.66"/>
    <col collapsed="false" customWidth="true" hidden="false" outlineLevel="0" max="2" min="2" style="29" width="22.55"/>
    <col collapsed="false" customWidth="false" hidden="false" outlineLevel="0" max="14" min="3" style="29" width="8.89"/>
    <col collapsed="false" customWidth="true" hidden="false" outlineLevel="0" max="15" min="15" style="29" width="2.45"/>
    <col collapsed="false" customWidth="true" hidden="false" outlineLevel="0" max="16" min="16" style="29" width="1.66"/>
    <col collapsed="false" customWidth="false" hidden="false" outlineLevel="0" max="1024" min="17" style="29" width="8.89"/>
  </cols>
  <sheetData>
    <row r="1" customFormat="false" ht="9" hidden="false" customHeight="true" outlineLevel="0" collapsed="false">
      <c r="A1" s="30"/>
      <c r="C1" s="31"/>
      <c r="D1" s="31"/>
    </row>
    <row r="2" s="32" customFormat="true" ht="18" hidden="false" customHeight="false" outlineLevel="0" collapsed="false">
      <c r="B2" s="33" t="s">
        <v>12</v>
      </c>
      <c r="C2" s="34"/>
      <c r="D2" s="34"/>
      <c r="E2" s="34"/>
      <c r="F2" s="34"/>
      <c r="G2" s="34"/>
      <c r="H2" s="34"/>
      <c r="I2" s="34"/>
      <c r="J2" s="34"/>
      <c r="K2" s="34"/>
      <c r="L2" s="34"/>
      <c r="M2" s="34"/>
      <c r="N2" s="34"/>
      <c r="O2" s="34"/>
      <c r="R2" s="35"/>
      <c r="S2" s="35"/>
      <c r="T2" s="36"/>
      <c r="U2" s="36"/>
      <c r="V2" s="37"/>
    </row>
    <row r="3" customFormat="false" ht="9" hidden="false" customHeight="true" outlineLevel="0" collapsed="false">
      <c r="A3" s="30"/>
      <c r="C3" s="31"/>
      <c r="D3" s="31"/>
    </row>
    <row r="4" customFormat="false" ht="14.4" hidden="false" customHeight="false" outlineLevel="0" collapsed="false">
      <c r="A4" s="30"/>
      <c r="C4" s="31"/>
      <c r="D4" s="31"/>
    </row>
    <row r="5" customFormat="false" ht="14.4" hidden="false" customHeight="false" outlineLevel="0" collapsed="false">
      <c r="B5" s="38" t="s">
        <v>13</v>
      </c>
    </row>
    <row r="6" customFormat="false" ht="9" hidden="false" customHeight="true" outlineLevel="0" collapsed="false"/>
    <row r="14" customFormat="false" ht="14.4" hidden="false" customHeight="false" outlineLevel="0" collapsed="false">
      <c r="B14" s="38" t="str">
        <f aca="false">"LA "&amp;support_sheet!O2&amp;" SI ARTICOLA IN CINQUE FASI"</f>
        <v>LA PRECEDURA DI VALUTAZIONE E TRATTAMENTO DEL RISCHIO SI ARTICOLA IN CINQUE FASI</v>
      </c>
    </row>
    <row r="15" customFormat="false" ht="9" hidden="false" customHeight="true" outlineLevel="0" collapsed="false">
      <c r="B15" s="38"/>
    </row>
    <row r="16" customFormat="false" ht="14.4" hidden="false" customHeight="false" outlineLevel="0" collapsed="false">
      <c r="B16" s="29" t="str">
        <f aca="false">support_sheet!O3</f>
        <v>FASE 1. RACCOLTA DI INFORMAZIONI SUL TRATTAMENTO</v>
      </c>
    </row>
    <row r="17" customFormat="false" ht="14.4" hidden="false" customHeight="false" outlineLevel="0" collapsed="false">
      <c r="B17" s="29" t="str">
        <f aca="false">support_sheet!O4</f>
        <v>FASE 2. IDENTIFICAZIONE DELLE MINACCE E DEI RELATIVI INCIDENTI DI SICUREZZA SUI DATI PERSONALI</v>
      </c>
    </row>
    <row r="18" customFormat="false" ht="14.4" hidden="false" customHeight="false" outlineLevel="0" collapsed="false">
      <c r="B18" s="29" t="str">
        <f aca="false">support_sheet!O5</f>
        <v>FASE 3. STIMA DEL LIVELLO DI IMPATTO SUGLI INTERESSATI</v>
      </c>
    </row>
    <row r="19" customFormat="false" ht="14.4" hidden="false" customHeight="false" outlineLevel="0" collapsed="false">
      <c r="B19" s="29" t="str">
        <f aca="false">support_sheet!O6</f>
        <v>FASE 4. STIMA DELLA PROBABILITA' DI ACCADIMENTO DELLE MINACCE</v>
      </c>
    </row>
    <row r="20" customFormat="false" ht="14.4" hidden="false" customHeight="false" outlineLevel="0" collapsed="false">
      <c r="B20" s="29" t="str">
        <f aca="false">support_sheet!O7</f>
        <v>FASE 5. VALUTAZIONE DEL LIVELLO DI RISCHIO E SELEZIONE DELLE MISURE DI SICUREZZA APPROPRIATE (TRATTAMENTO DEL RISCHIO)</v>
      </c>
    </row>
  </sheetData>
  <sheetProtection sheet="true" objects="true" scenarios="true"/>
  <printOptions headings="false" gridLines="false" gridLinesSet="true" horizontalCentered="false" verticalCentered="false"/>
  <pageMargins left="0.7" right="0.7" top="0.75" bottom="0.75" header="0.511805555555555" footer="0.511805555555555"/>
  <pageSetup paperSize="9" scale="97"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5" activeCellId="0" sqref="B15"/>
    </sheetView>
  </sheetViews>
  <sheetFormatPr defaultColWidth="8.90234375" defaultRowHeight="14.4" zeroHeight="false" outlineLevelRow="0" outlineLevelCol="0"/>
  <cols>
    <col collapsed="false" customWidth="true" hidden="false" outlineLevel="0" max="1" min="1" style="39" width="1.66"/>
    <col collapsed="false" customWidth="true" hidden="false" outlineLevel="0" max="4" min="2" style="39" width="35.56"/>
    <col collapsed="false" customWidth="true" hidden="false" outlineLevel="0" max="5" min="5" style="39" width="1.66"/>
    <col collapsed="false" customWidth="false" hidden="false" outlineLevel="0" max="1024" min="6" style="39" width="8.89"/>
  </cols>
  <sheetData>
    <row r="1" customFormat="false" ht="9.6" hidden="false" customHeight="true" outlineLevel="0" collapsed="false"/>
    <row r="2" s="32" customFormat="true" ht="18" hidden="false" customHeight="false" outlineLevel="0" collapsed="false">
      <c r="B2" s="33" t="str">
        <f aca="false">support_sheet!O3</f>
        <v>FASE 1. RACCOLTA DI INFORMAZIONI SUL TRATTAMENTO</v>
      </c>
      <c r="C2" s="34"/>
      <c r="D2" s="34"/>
    </row>
    <row r="4" customFormat="false" ht="14.4" hidden="false" customHeight="false" outlineLevel="0" collapsed="false">
      <c r="B4" s="40" t="s">
        <v>14</v>
      </c>
      <c r="C4" s="40"/>
      <c r="D4" s="40"/>
    </row>
    <row r="5" customFormat="false" ht="9" hidden="false" customHeight="true" outlineLevel="0" collapsed="false"/>
    <row r="6" customFormat="false" ht="14.4" hidden="false" customHeight="false" outlineLevel="0" collapsed="false">
      <c r="B6" s="41" t="s">
        <v>15</v>
      </c>
      <c r="C6" s="41" t="s">
        <v>16</v>
      </c>
      <c r="D6" s="41" t="s">
        <v>17</v>
      </c>
    </row>
    <row r="7" customFormat="false" ht="60" hidden="false" customHeight="true" outlineLevel="0" collapsed="false">
      <c r="B7" s="42"/>
      <c r="C7" s="42"/>
      <c r="D7" s="42"/>
    </row>
    <row r="8" customFormat="false" ht="9" hidden="false" customHeight="true" outlineLevel="0" collapsed="false">
      <c r="B8" s="43"/>
      <c r="C8" s="44"/>
      <c r="D8" s="44"/>
    </row>
    <row r="9" customFormat="false" ht="14.4" hidden="false" customHeight="false" outlineLevel="0" collapsed="false">
      <c r="B9" s="41" t="s">
        <v>18</v>
      </c>
      <c r="C9" s="41" t="s">
        <v>19</v>
      </c>
      <c r="D9" s="41" t="s">
        <v>20</v>
      </c>
    </row>
    <row r="10" customFormat="false" ht="60" hidden="false" customHeight="true" outlineLevel="0" collapsed="false">
      <c r="B10" s="42"/>
      <c r="C10" s="42"/>
      <c r="D10" s="42"/>
    </row>
    <row r="11" customFormat="false" ht="9" hidden="false" customHeight="true" outlineLevel="0" collapsed="false"/>
    <row r="12" customFormat="false" ht="14.4" hidden="false" customHeight="false" outlineLevel="0" collapsed="false">
      <c r="B12" s="41" t="s">
        <v>21</v>
      </c>
    </row>
    <row r="13" customFormat="false" ht="48" hidden="false" customHeight="true" outlineLevel="0" collapsed="false">
      <c r="B13" s="45"/>
      <c r="C13" s="45"/>
      <c r="D13" s="45"/>
    </row>
  </sheetData>
  <sheetProtection sheet="true" objects="true" scenarios="true"/>
  <mergeCells count="1">
    <mergeCell ref="B13:D13"/>
  </mergeCells>
  <printOptions headings="false" gridLines="false" gridLinesSet="true" horizontalCentered="false" verticalCentered="false"/>
  <pageMargins left="0.7" right="0.7" top="0.75" bottom="0.75" header="0.511805555555555" footer="0.511805555555555"/>
  <pageSetup paperSize="9" scale="76"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1" activeCellId="0" sqref="G11"/>
    </sheetView>
  </sheetViews>
  <sheetFormatPr defaultColWidth="8.90234375" defaultRowHeight="14.4" zeroHeight="false" outlineLevelRow="0" outlineLevelCol="0"/>
  <cols>
    <col collapsed="false" customWidth="true" hidden="false" outlineLevel="0" max="1" min="1" style="46" width="1.66"/>
    <col collapsed="false" customWidth="true" hidden="false" outlineLevel="0" max="4" min="2" style="32" width="35.56"/>
    <col collapsed="false" customWidth="true" hidden="false" outlineLevel="0" max="5" min="5" style="32" width="14.44"/>
    <col collapsed="false" customWidth="true" hidden="false" outlineLevel="0" max="6" min="6" style="32" width="19.89"/>
    <col collapsed="false" customWidth="true" hidden="false" outlineLevel="0" max="7" min="7" style="35" width="8.44"/>
    <col collapsed="false" customWidth="true" hidden="false" outlineLevel="0" max="8" min="8" style="35" width="1.66"/>
    <col collapsed="false" customWidth="false" hidden="false" outlineLevel="0" max="9" min="9" style="35" width="8.89"/>
    <col collapsed="false" customWidth="false" hidden="false" outlineLevel="0" max="1024" min="10" style="32" width="8.89"/>
  </cols>
  <sheetData>
    <row r="1" customFormat="false" ht="9" hidden="false" customHeight="true" outlineLevel="0" collapsed="false"/>
    <row r="2" customFormat="false" ht="18" hidden="false" customHeight="false" outlineLevel="0" collapsed="false">
      <c r="B2" s="33" t="str">
        <f aca="false">support_sheet!O4</f>
        <v>FASE 2. IDENTIFICAZIONE DELLE MINACCE E DEI RELATIVI INCIDENTI DI SICUREZZA SUI DATI PERSONALI</v>
      </c>
      <c r="C2" s="34"/>
      <c r="D2" s="34"/>
      <c r="E2" s="34"/>
      <c r="F2" s="47"/>
      <c r="G2" s="48"/>
    </row>
    <row r="3" customFormat="false" ht="6" hidden="false" customHeight="true" outlineLevel="0" collapsed="false"/>
    <row r="4" s="46" customFormat="true" ht="51" hidden="false" customHeight="true" outlineLevel="0" collapsed="false">
      <c r="B4" s="49" t="str">
        <f aca="false">"DATI: "&amp;'1.Trattamento'!B7</f>
        <v>DATI: </v>
      </c>
      <c r="C4" s="49" t="str">
        <f aca="false">"FINALITÀ: "&amp;'1.Trattamento'!C7</f>
        <v>FINALITÀ: </v>
      </c>
      <c r="D4" s="49" t="str">
        <f aca="false">"INTERESSATI: "&amp;'1.Trattamento'!D7</f>
        <v>INTERESSATI: </v>
      </c>
      <c r="E4" s="50"/>
      <c r="F4" s="50"/>
      <c r="G4" s="50"/>
      <c r="H4" s="51"/>
      <c r="I4" s="51" t="str">
        <f aca="false">UPPER("à")</f>
        <v>À</v>
      </c>
    </row>
    <row r="5" s="46" customFormat="true" ht="6" hidden="false" customHeight="true" outlineLevel="0" collapsed="false">
      <c r="B5" s="52"/>
      <c r="C5" s="52"/>
      <c r="D5" s="52"/>
      <c r="E5" s="51"/>
      <c r="G5" s="51"/>
      <c r="H5" s="51"/>
      <c r="I5" s="51"/>
    </row>
    <row r="6" s="46" customFormat="true" ht="51" hidden="false" customHeight="true" outlineLevel="0" collapsed="false">
      <c r="B6" s="53" t="str">
        <f aca="false">"STRUMENTI: "&amp;'1.Trattamento'!B10</f>
        <v>STRUMENTI: </v>
      </c>
      <c r="C6" s="53" t="str">
        <f aca="false">"DESTINATARI: "&amp;'1.Trattamento'!C10</f>
        <v>DESTINATARI: </v>
      </c>
      <c r="D6" s="53" t="str">
        <f aca="false">"RESPONSABILE: "&amp;'1.Trattamento'!D10</f>
        <v>RESPONSABILE: </v>
      </c>
      <c r="E6" s="50"/>
      <c r="F6" s="50"/>
      <c r="G6" s="50"/>
      <c r="H6" s="51"/>
      <c r="I6" s="51"/>
    </row>
    <row r="7" customFormat="false" ht="14.4" hidden="false" customHeight="true" outlineLevel="0" collapsed="false"/>
    <row r="8" customFormat="false" ht="14.4" hidden="false" customHeight="true" outlineLevel="0" collapsed="false">
      <c r="B8" s="40" t="s">
        <v>22</v>
      </c>
      <c r="C8" s="40"/>
      <c r="D8" s="40"/>
      <c r="E8" s="40"/>
      <c r="F8" s="54"/>
      <c r="G8" s="55"/>
    </row>
    <row r="9" customFormat="false" ht="9" hidden="false" customHeight="true" outlineLevel="0" collapsed="false"/>
    <row r="10" customFormat="false" ht="14.4" hidden="false" customHeight="false" outlineLevel="0" collapsed="false">
      <c r="B10" s="56" t="s">
        <v>23</v>
      </c>
      <c r="C10" s="56"/>
      <c r="D10" s="56" t="s">
        <v>24</v>
      </c>
      <c r="E10" s="56"/>
      <c r="F10" s="56"/>
      <c r="G10" s="57" t="s">
        <v>25</v>
      </c>
      <c r="H10" s="58"/>
      <c r="I10" s="58"/>
    </row>
    <row r="11" customFormat="false" ht="44.4" hidden="false" customHeight="true" outlineLevel="0" collapsed="false">
      <c r="A11" s="59"/>
      <c r="B11" s="60" t="s">
        <v>26</v>
      </c>
      <c r="C11" s="60"/>
      <c r="D11" s="61" t="s">
        <v>27</v>
      </c>
      <c r="E11" s="61"/>
      <c r="F11" s="61"/>
      <c r="G11" s="62"/>
      <c r="H11" s="51"/>
      <c r="I11" s="51"/>
    </row>
    <row r="12" customFormat="false" ht="44.4" hidden="false" customHeight="true" outlineLevel="0" collapsed="false">
      <c r="A12" s="59"/>
      <c r="B12" s="60"/>
      <c r="C12" s="60"/>
      <c r="D12" s="61" t="s">
        <v>28</v>
      </c>
      <c r="E12" s="61"/>
      <c r="F12" s="61"/>
      <c r="G12" s="62"/>
      <c r="H12" s="51"/>
      <c r="I12" s="51"/>
    </row>
    <row r="13" customFormat="false" ht="44.4" hidden="false" customHeight="true" outlineLevel="0" collapsed="false">
      <c r="A13" s="59"/>
      <c r="B13" s="60"/>
      <c r="C13" s="60"/>
      <c r="D13" s="61" t="s">
        <v>29</v>
      </c>
      <c r="E13" s="61"/>
      <c r="F13" s="61"/>
      <c r="G13" s="62"/>
      <c r="H13" s="51"/>
      <c r="I13" s="51"/>
    </row>
    <row r="14" customFormat="false" ht="44.4" hidden="false" customHeight="true" outlineLevel="0" collapsed="false">
      <c r="A14" s="59"/>
      <c r="B14" s="60" t="s">
        <v>30</v>
      </c>
      <c r="C14" s="60"/>
      <c r="D14" s="61" t="s">
        <v>31</v>
      </c>
      <c r="E14" s="61"/>
      <c r="F14" s="61"/>
      <c r="G14" s="62"/>
      <c r="H14" s="51"/>
      <c r="I14" s="51"/>
    </row>
    <row r="15" customFormat="false" ht="44.4" hidden="false" customHeight="true" outlineLevel="0" collapsed="false">
      <c r="A15" s="59"/>
      <c r="B15" s="60"/>
      <c r="C15" s="60"/>
      <c r="D15" s="61" t="s">
        <v>32</v>
      </c>
      <c r="E15" s="61"/>
      <c r="F15" s="61"/>
      <c r="G15" s="62"/>
      <c r="H15" s="51"/>
      <c r="I15" s="51"/>
    </row>
    <row r="16" customFormat="false" ht="44.4" hidden="false" customHeight="true" outlineLevel="0" collapsed="false">
      <c r="A16" s="59"/>
      <c r="B16" s="60"/>
      <c r="C16" s="60"/>
      <c r="D16" s="61" t="s">
        <v>33</v>
      </c>
      <c r="E16" s="61"/>
      <c r="F16" s="61"/>
      <c r="G16" s="62"/>
      <c r="H16" s="51"/>
      <c r="I16" s="51"/>
    </row>
    <row r="17" customFormat="false" ht="44.4" hidden="false" customHeight="true" outlineLevel="0" collapsed="false">
      <c r="A17" s="59"/>
      <c r="B17" s="60"/>
      <c r="C17" s="60"/>
      <c r="D17" s="61" t="s">
        <v>34</v>
      </c>
      <c r="E17" s="61"/>
      <c r="F17" s="61"/>
      <c r="G17" s="62"/>
      <c r="H17" s="51"/>
      <c r="I17" s="51"/>
    </row>
    <row r="18" customFormat="false" ht="44.4" hidden="false" customHeight="true" outlineLevel="0" collapsed="false">
      <c r="A18" s="59"/>
      <c r="B18" s="60"/>
      <c r="C18" s="60"/>
      <c r="D18" s="61" t="s">
        <v>35</v>
      </c>
      <c r="E18" s="61"/>
      <c r="F18" s="61"/>
      <c r="G18" s="62"/>
      <c r="H18" s="51"/>
      <c r="I18" s="51"/>
    </row>
    <row r="19" customFormat="false" ht="44.4" hidden="false" customHeight="true" outlineLevel="0" collapsed="false">
      <c r="A19" s="59"/>
      <c r="B19" s="60" t="s">
        <v>36</v>
      </c>
      <c r="C19" s="60"/>
      <c r="D19" s="61" t="s">
        <v>37</v>
      </c>
      <c r="E19" s="61"/>
      <c r="F19" s="61"/>
      <c r="G19" s="62"/>
      <c r="H19" s="51"/>
      <c r="I19" s="51"/>
    </row>
    <row r="20" customFormat="false" ht="44.4" hidden="false" customHeight="true" outlineLevel="0" collapsed="false">
      <c r="A20" s="59"/>
      <c r="B20" s="60"/>
      <c r="C20" s="60"/>
      <c r="D20" s="61" t="s">
        <v>38</v>
      </c>
      <c r="E20" s="61"/>
      <c r="F20" s="61"/>
      <c r="G20" s="62"/>
      <c r="H20" s="51"/>
      <c r="I20" s="51"/>
    </row>
    <row r="21" customFormat="false" ht="44.4" hidden="false" customHeight="true" outlineLevel="0" collapsed="false">
      <c r="A21" s="59"/>
      <c r="B21" s="60" t="s">
        <v>39</v>
      </c>
      <c r="C21" s="60"/>
      <c r="D21" s="63" t="s">
        <v>40</v>
      </c>
      <c r="E21" s="63"/>
      <c r="F21" s="63"/>
      <c r="G21" s="62"/>
      <c r="H21" s="51"/>
      <c r="I21" s="51"/>
    </row>
    <row r="22" customFormat="false" ht="44.4" hidden="false" customHeight="true" outlineLevel="0" collapsed="false">
      <c r="A22" s="59"/>
      <c r="B22" s="60"/>
      <c r="C22" s="60"/>
      <c r="D22" s="63" t="s">
        <v>41</v>
      </c>
      <c r="E22" s="63"/>
      <c r="F22" s="63"/>
      <c r="G22" s="62"/>
      <c r="H22" s="51"/>
      <c r="I22" s="51"/>
    </row>
    <row r="23" customFormat="false" ht="44.4" hidden="false" customHeight="true" outlineLevel="0" collapsed="false">
      <c r="A23" s="59"/>
      <c r="B23" s="60"/>
      <c r="C23" s="60"/>
      <c r="D23" s="63" t="s">
        <v>42</v>
      </c>
      <c r="E23" s="63"/>
      <c r="F23" s="63"/>
      <c r="G23" s="62"/>
      <c r="H23" s="51"/>
      <c r="I23" s="51"/>
    </row>
    <row r="24" customFormat="false" ht="44.4" hidden="false" customHeight="true" outlineLevel="0" collapsed="false">
      <c r="A24" s="59"/>
      <c r="B24" s="60" t="s">
        <v>43</v>
      </c>
      <c r="C24" s="60"/>
      <c r="D24" s="63" t="s">
        <v>44</v>
      </c>
      <c r="E24" s="63"/>
      <c r="F24" s="63"/>
      <c r="G24" s="62"/>
      <c r="H24" s="51"/>
      <c r="I24" s="51"/>
    </row>
    <row r="25" customFormat="false" ht="44.4" hidden="false" customHeight="true" outlineLevel="0" collapsed="false">
      <c r="A25" s="59"/>
      <c r="B25" s="60"/>
      <c r="C25" s="60"/>
      <c r="D25" s="63" t="s">
        <v>45</v>
      </c>
      <c r="E25" s="63"/>
      <c r="F25" s="63"/>
      <c r="G25" s="62"/>
      <c r="H25" s="51"/>
      <c r="I25" s="51"/>
    </row>
    <row r="26" customFormat="false" ht="44.4" hidden="false" customHeight="true" outlineLevel="0" collapsed="false">
      <c r="A26" s="59"/>
      <c r="B26" s="60" t="s">
        <v>46</v>
      </c>
      <c r="C26" s="60"/>
      <c r="D26" s="61" t="s">
        <v>47</v>
      </c>
      <c r="E26" s="61"/>
      <c r="F26" s="61"/>
      <c r="G26" s="62"/>
      <c r="H26" s="51"/>
      <c r="I26" s="51"/>
    </row>
    <row r="27" customFormat="false" ht="9" hidden="false" customHeight="true" outlineLevel="0" collapsed="false"/>
    <row r="28" customFormat="false" ht="14.4" hidden="false" customHeight="false" outlineLevel="0" collapsed="false">
      <c r="B28" s="56" t="s">
        <v>48</v>
      </c>
    </row>
    <row r="29" customFormat="false" ht="48" hidden="false" customHeight="true" outlineLevel="0" collapsed="false">
      <c r="B29" s="45"/>
      <c r="C29" s="45"/>
      <c r="D29" s="45"/>
      <c r="E29" s="45"/>
      <c r="F29" s="45"/>
      <c r="G29" s="45"/>
    </row>
    <row r="32" customFormat="false" ht="14.4" hidden="false" customHeight="false" outlineLevel="0" collapsed="false">
      <c r="B32" s="64" t="s">
        <v>49</v>
      </c>
      <c r="C32" s="64"/>
      <c r="D32" s="64"/>
      <c r="E32" s="64"/>
      <c r="F32" s="65"/>
      <c r="G32" s="65"/>
    </row>
    <row r="33" customFormat="false" ht="9" hidden="false" customHeight="true" outlineLevel="0" collapsed="false">
      <c r="B33" s="66"/>
      <c r="C33" s="66"/>
      <c r="D33" s="66"/>
      <c r="E33" s="66"/>
      <c r="F33" s="66"/>
      <c r="G33" s="66"/>
    </row>
    <row r="34" customFormat="false" ht="6" hidden="false" customHeight="true" outlineLevel="0" collapsed="false">
      <c r="B34" s="67"/>
      <c r="C34" s="67"/>
      <c r="D34" s="67"/>
      <c r="E34" s="67"/>
      <c r="F34" s="67"/>
      <c r="G34" s="68"/>
    </row>
    <row r="35" customFormat="false" ht="14.4" hidden="false" customHeight="false" outlineLevel="0" collapsed="false">
      <c r="B35" s="69" t="str">
        <f aca="false">IF(COUNTIF(G11:G20,"x")&gt;0,support_sheet!I11,"")</f>
        <v/>
      </c>
      <c r="C35" s="69"/>
      <c r="D35" s="69"/>
      <c r="E35" s="69"/>
      <c r="F35" s="69"/>
      <c r="G35" s="69"/>
    </row>
    <row r="36" customFormat="false" ht="14.4" hidden="false" customHeight="false" outlineLevel="0" collapsed="false">
      <c r="B36" s="69" t="str">
        <f aca="false">IF(COUNTIF(G21:G23,"x")&gt;0,support_sheet!I12,"")</f>
        <v/>
      </c>
      <c r="C36" s="69"/>
      <c r="D36" s="69"/>
      <c r="E36" s="69"/>
      <c r="F36" s="69"/>
      <c r="G36" s="69"/>
    </row>
    <row r="37" customFormat="false" ht="14.4" hidden="false" customHeight="false" outlineLevel="0" collapsed="false">
      <c r="B37" s="69" t="str">
        <f aca="false">IF(COUNTIF(G24:G26,"x")&gt;0,support_sheet!I13,"")</f>
        <v/>
      </c>
      <c r="C37" s="69"/>
      <c r="D37" s="69"/>
      <c r="E37" s="69"/>
      <c r="F37" s="69"/>
      <c r="G37" s="69"/>
    </row>
    <row r="38" customFormat="false" ht="6" hidden="false" customHeight="true" outlineLevel="0" collapsed="false">
      <c r="B38" s="68"/>
      <c r="C38" s="68"/>
      <c r="D38" s="68"/>
      <c r="E38" s="68"/>
      <c r="F38" s="68"/>
      <c r="G38" s="68"/>
    </row>
    <row r="41" customFormat="false" ht="14.4" hidden="false" customHeight="false" outlineLevel="0" collapsed="false">
      <c r="B41" s="64" t="s">
        <v>50</v>
      </c>
      <c r="C41" s="65"/>
      <c r="D41" s="65"/>
      <c r="E41" s="65"/>
      <c r="F41" s="65"/>
      <c r="G41" s="65"/>
    </row>
    <row r="42" customFormat="false" ht="9" hidden="false" customHeight="true" outlineLevel="0" collapsed="false"/>
    <row r="43" customFormat="false" ht="14.4" hidden="false" customHeight="false" outlineLevel="0" collapsed="false">
      <c r="B43" s="70" t="s">
        <v>51</v>
      </c>
      <c r="C43" s="70"/>
      <c r="D43" s="70" t="s">
        <v>52</v>
      </c>
      <c r="E43" s="70"/>
    </row>
    <row r="44" customFormat="false" ht="14.4" hidden="false" customHeight="false" outlineLevel="0" collapsed="false">
      <c r="B44" s="71" t="str">
        <f aca="false">support_sheet!I3</f>
        <v>TM1. DISTRUZIONE DI DATI O SUPPORTI</v>
      </c>
      <c r="C44" s="71"/>
      <c r="D44" s="71" t="str">
        <f aca="false">support_sheet!I11</f>
        <v>PERDITA DELLA DISPONIBILITÀ DEI DATI PERSONALI</v>
      </c>
      <c r="E44" s="71"/>
      <c r="F44" s="71"/>
      <c r="G44" s="71"/>
    </row>
    <row r="45" customFormat="false" ht="14.4" hidden="false" customHeight="false" outlineLevel="0" collapsed="false">
      <c r="B45" s="71" t="str">
        <f aca="false">support_sheet!I4</f>
        <v>TM2. INDISPONIBILITÀ DI STRUMENTI</v>
      </c>
      <c r="C45" s="71"/>
      <c r="D45" s="71" t="str">
        <f aca="false">support_sheet!I11</f>
        <v>PERDITA DELLA DISPONIBILITÀ DEI DATI PERSONALI</v>
      </c>
      <c r="E45" s="71"/>
      <c r="F45" s="71"/>
      <c r="G45" s="71"/>
    </row>
    <row r="46" customFormat="false" ht="14.4" hidden="false" customHeight="false" outlineLevel="0" collapsed="false">
      <c r="B46" s="71" t="str">
        <f aca="false">support_sheet!I5</f>
        <v>TM3. PERDITA DI SUPPORTI</v>
      </c>
      <c r="C46" s="71"/>
      <c r="D46" s="71" t="str">
        <f aca="false">support_sheet!I11</f>
        <v>PERDITA DELLA DISPONIBILITÀ DEI DATI PERSONALI</v>
      </c>
      <c r="E46" s="71"/>
      <c r="F46" s="71"/>
      <c r="G46" s="71"/>
    </row>
    <row r="47" customFormat="false" ht="14.4" hidden="false" customHeight="false" outlineLevel="0" collapsed="false">
      <c r="B47" s="71" t="str">
        <f aca="false">support_sheet!I6</f>
        <v>TM4. ALTERAZIONE DI DATI</v>
      </c>
      <c r="C47" s="71"/>
      <c r="D47" s="71" t="str">
        <f aca="false">support_sheet!I12</f>
        <v>PERDITA DELL'INTEGRITÀ DEI DATI PERSONALI</v>
      </c>
      <c r="E47" s="71"/>
      <c r="F47" s="71"/>
      <c r="G47" s="71"/>
    </row>
    <row r="48" customFormat="false" ht="14.4" hidden="false" customHeight="false" outlineLevel="0" collapsed="false">
      <c r="B48" s="71" t="str">
        <f aca="false">support_sheet!I7</f>
        <v>TM5. DIVULGAZIONE DI DATI</v>
      </c>
      <c r="C48" s="71"/>
      <c r="D48" s="71" t="str">
        <f aca="false">support_sheet!I13</f>
        <v>PERDITA DELLA RISERVATEZZA DEI DATI PERSONALI</v>
      </c>
      <c r="E48" s="71"/>
      <c r="F48" s="71"/>
      <c r="G48" s="71"/>
    </row>
    <row r="49" customFormat="false" ht="14.4" hidden="false" customHeight="false" outlineLevel="0" collapsed="false">
      <c r="B49" s="71" t="str">
        <f aca="false">support_sheet!I8</f>
        <v>TM6. ACCESSO NON AUTORIZZATO A DATI</v>
      </c>
      <c r="C49" s="71"/>
      <c r="D49" s="71" t="str">
        <f aca="false">support_sheet!I13</f>
        <v>PERDITA DELLA RISERVATEZZA DEI DATI PERSONALI</v>
      </c>
      <c r="E49" s="71"/>
      <c r="F49" s="71"/>
      <c r="G49" s="71"/>
    </row>
  </sheetData>
  <sheetProtection sheet="true" objects="true" scenarios="true"/>
  <mergeCells count="26">
    <mergeCell ref="B11:C13"/>
    <mergeCell ref="D11:F11"/>
    <mergeCell ref="D12:F12"/>
    <mergeCell ref="D13:F13"/>
    <mergeCell ref="B14:C18"/>
    <mergeCell ref="D14:F14"/>
    <mergeCell ref="D15:F15"/>
    <mergeCell ref="D16:F16"/>
    <mergeCell ref="D17:F17"/>
    <mergeCell ref="D18:F18"/>
    <mergeCell ref="B19:C20"/>
    <mergeCell ref="D19:F19"/>
    <mergeCell ref="D20:F20"/>
    <mergeCell ref="B21:C23"/>
    <mergeCell ref="D21:F21"/>
    <mergeCell ref="D22:F22"/>
    <mergeCell ref="D23:F23"/>
    <mergeCell ref="B24:C25"/>
    <mergeCell ref="D24:F24"/>
    <mergeCell ref="D25:F25"/>
    <mergeCell ref="B26:C26"/>
    <mergeCell ref="D26:F26"/>
    <mergeCell ref="B29:G29"/>
    <mergeCell ref="B35:G35"/>
    <mergeCell ref="B36:G36"/>
    <mergeCell ref="B37:G37"/>
  </mergeCells>
  <conditionalFormatting sqref="G11:G26">
    <cfRule type="cellIs" priority="2" operator="equal" aboveAverage="0" equalAverage="0" bottom="0" percent="0" rank="0" text="" dxfId="2">
      <formula>"&lt;vuoto&gt;"</formula>
    </cfRule>
  </conditionalFormatting>
  <dataValidations count="1">
    <dataValidation allowBlank="true" operator="between" showDropDown="false" showErrorMessage="true" showInputMessage="true" sqref="G11:G26" type="list">
      <formula1>"x,&lt;vuoto&gt;"</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3" manualBreakCount="3">
    <brk id="6" man="true" max="16383" min="0"/>
    <brk id="20" man="true" max="16383" min="0"/>
    <brk id="30"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B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35" activeCellId="0" sqref="G35"/>
    </sheetView>
  </sheetViews>
  <sheetFormatPr defaultColWidth="8.90234375" defaultRowHeight="14.4" zeroHeight="false" outlineLevelRow="0" outlineLevelCol="0"/>
  <cols>
    <col collapsed="false" customWidth="true" hidden="false" outlineLevel="0" max="1" min="1" style="32" width="1.66"/>
    <col collapsed="false" customWidth="true" hidden="false" outlineLevel="0" max="4" min="2" style="32" width="35.56"/>
    <col collapsed="false" customWidth="true" hidden="false" outlineLevel="0" max="5" min="5" style="32" width="21.66"/>
    <col collapsed="false" customWidth="true" hidden="false" outlineLevel="0" max="6" min="6" style="32" width="23.44"/>
    <col collapsed="false" customWidth="true" hidden="false" outlineLevel="0" max="7" min="7" style="32" width="8.44"/>
    <col collapsed="false" customWidth="true" hidden="false" outlineLevel="0" max="8" min="8" style="32" width="1.66"/>
    <col collapsed="false" customWidth="false" hidden="false" outlineLevel="0" max="1024" min="9" style="32" width="8.89"/>
  </cols>
  <sheetData>
    <row r="1" customFormat="false" ht="9" hidden="false" customHeight="true" outlineLevel="0" collapsed="false"/>
    <row r="2" customFormat="false" ht="18" hidden="false" customHeight="false" outlineLevel="0" collapsed="false">
      <c r="B2" s="33" t="str">
        <f aca="false">support_sheet!O5</f>
        <v>FASE 3. STIMA DEL LIVELLO DI IMPATTO SUGLI INTERESSATI</v>
      </c>
      <c r="C2" s="47"/>
      <c r="D2" s="47"/>
      <c r="E2" s="47"/>
      <c r="F2" s="47"/>
      <c r="G2" s="47"/>
    </row>
    <row r="3" customFormat="false" ht="6" hidden="false" customHeight="true" outlineLevel="0" collapsed="false"/>
    <row r="4" s="72" customFormat="true" ht="51" hidden="false" customHeight="true" outlineLevel="0" collapsed="false">
      <c r="B4" s="53" t="str">
        <f aca="false">"DATI: "&amp;'1.Trattamento'!B7</f>
        <v>DATI: </v>
      </c>
      <c r="C4" s="53" t="str">
        <f aca="false">"FINALITÀ: "&amp;'1.Trattamento'!C7</f>
        <v>FINALITÀ: </v>
      </c>
      <c r="D4" s="53" t="str">
        <f aca="false">"INTERESSATI: "&amp;'1.Trattamento'!D7</f>
        <v>INTERESSATI: </v>
      </c>
      <c r="E4" s="73"/>
      <c r="F4" s="73"/>
      <c r="G4" s="73"/>
      <c r="H4" s="52"/>
      <c r="I4" s="52"/>
    </row>
    <row r="5" s="72" customFormat="true" ht="6" hidden="false" customHeight="true" outlineLevel="0" collapsed="false">
      <c r="B5" s="52"/>
      <c r="C5" s="52"/>
      <c r="D5" s="52"/>
      <c r="E5" s="52"/>
      <c r="G5" s="52"/>
      <c r="H5" s="52"/>
      <c r="I5" s="52"/>
    </row>
    <row r="6" s="72" customFormat="true" ht="51" hidden="false" customHeight="true" outlineLevel="0" collapsed="false">
      <c r="B6" s="49" t="str">
        <f aca="false">"STRUMENTI: "&amp;'1.Trattamento'!B10</f>
        <v>STRUMENTI: </v>
      </c>
      <c r="C6" s="49" t="str">
        <f aca="false">"DESTINATARI: "&amp;'1.Trattamento'!C10</f>
        <v>DESTINATARI: </v>
      </c>
      <c r="D6" s="49" t="str">
        <f aca="false">"RESPONSABILE: "&amp;'1.Trattamento'!D10</f>
        <v>RESPONSABILE: </v>
      </c>
      <c r="E6" s="73"/>
      <c r="F6" s="73"/>
      <c r="G6" s="73"/>
      <c r="H6" s="52"/>
      <c r="I6" s="52"/>
    </row>
    <row r="8" customFormat="false" ht="14.4" hidden="false" customHeight="false" outlineLevel="0" collapsed="false">
      <c r="B8" s="40" t="str">
        <f aca="false">"3.1. "&amp;IF('2.Minacce'!B35="","NON COMPILARE LA PRESENTE SEZIONE E ANDARE DIRETTAMENTE ALLA SUCCESSIVA… ","STIMARE IL POSSIBILE IMPATTO SUGLI INTERESSATI DOVUTO ALLA "&amp;support_sheet!I11)</f>
        <v>3.1. NON COMPILARE LA PRESENTE SEZIONE E ANDARE DIRETTAMENTE ALLA SUCCESSIVA… </v>
      </c>
      <c r="C8" s="54"/>
      <c r="D8" s="54"/>
      <c r="E8" s="54"/>
      <c r="F8" s="54"/>
      <c r="G8" s="54"/>
    </row>
    <row r="9" customFormat="false" ht="9" hidden="false" customHeight="true" outlineLevel="0" collapsed="false"/>
    <row r="10" customFormat="false" ht="14.4" hidden="false" customHeight="false" outlineLevel="0" collapsed="false">
      <c r="B10" s="70" t="s">
        <v>53</v>
      </c>
      <c r="C10" s="70" t="s">
        <v>54</v>
      </c>
      <c r="D10" s="70"/>
      <c r="E10" s="70" t="s">
        <v>55</v>
      </c>
      <c r="G10" s="57" t="s">
        <v>56</v>
      </c>
    </row>
    <row r="11" customFormat="false" ht="38.4" hidden="false" customHeight="true" outlineLevel="0" collapsed="false">
      <c r="B11" s="74" t="str">
        <f aca="false">support_sheet!A3</f>
        <v>Basso</v>
      </c>
      <c r="C11" s="75" t="s">
        <v>57</v>
      </c>
      <c r="D11" s="75"/>
      <c r="E11" s="75" t="s">
        <v>58</v>
      </c>
      <c r="F11" s="75"/>
      <c r="G11" s="62"/>
    </row>
    <row r="12" customFormat="false" ht="38.4" hidden="false" customHeight="true" outlineLevel="0" collapsed="false">
      <c r="B12" s="74" t="str">
        <f aca="false">support_sheet!A4</f>
        <v>Medio</v>
      </c>
      <c r="C12" s="75" t="s">
        <v>59</v>
      </c>
      <c r="D12" s="75"/>
      <c r="E12" s="75" t="s">
        <v>60</v>
      </c>
      <c r="F12" s="75"/>
      <c r="G12" s="62"/>
    </row>
    <row r="13" customFormat="false" ht="38.4" hidden="false" customHeight="true" outlineLevel="0" collapsed="false">
      <c r="B13" s="74" t="str">
        <f aca="false">support_sheet!A5</f>
        <v>Alto</v>
      </c>
      <c r="C13" s="75" t="s">
        <v>61</v>
      </c>
      <c r="D13" s="75"/>
      <c r="E13" s="75" t="s">
        <v>62</v>
      </c>
      <c r="F13" s="75"/>
      <c r="G13" s="62"/>
    </row>
    <row r="14" customFormat="false" ht="38.4" hidden="false" customHeight="true" outlineLevel="0" collapsed="false">
      <c r="B14" s="74" t="str">
        <f aca="false">support_sheet!A6</f>
        <v>Molto Alto</v>
      </c>
      <c r="C14" s="75" t="s">
        <v>63</v>
      </c>
      <c r="D14" s="75"/>
      <c r="E14" s="75" t="s">
        <v>64</v>
      </c>
      <c r="F14" s="75"/>
      <c r="G14" s="62"/>
    </row>
    <row r="15" customFormat="false" ht="9" hidden="false" customHeight="true" outlineLevel="0" collapsed="false"/>
    <row r="16" customFormat="false" ht="14.4" hidden="false" customHeight="false" outlineLevel="0" collapsed="false">
      <c r="B16" s="70" t="s">
        <v>48</v>
      </c>
    </row>
    <row r="17" customFormat="false" ht="30" hidden="false" customHeight="true" outlineLevel="0" collapsed="false">
      <c r="B17" s="45"/>
      <c r="C17" s="45"/>
      <c r="D17" s="45"/>
      <c r="E17" s="45"/>
      <c r="F17" s="45"/>
      <c r="G17" s="45"/>
    </row>
    <row r="20" customFormat="false" ht="14.4" hidden="false" customHeight="false" outlineLevel="0" collapsed="false">
      <c r="B20" s="40" t="str">
        <f aca="false">"3.2. "&amp;IF('2.Minacce'!B36="","NON COMPILARE LA PRESENTE SEZIONE E ANDARE DIRETTAMENTE ALLA SUCCESSIVA… ","STIMARE IL POSSIBILE IMPATTO SUGLI INTERESSATI DOVUTO ALLA "&amp;support_sheet!I12)</f>
        <v>3.2. NON COMPILARE LA PRESENTE SEZIONE E ANDARE DIRETTAMENTE ALLA SUCCESSIVA… </v>
      </c>
      <c r="C20" s="54"/>
      <c r="D20" s="54"/>
      <c r="E20" s="54"/>
      <c r="F20" s="54"/>
      <c r="G20" s="54"/>
    </row>
    <row r="21" customFormat="false" ht="9" hidden="false" customHeight="true" outlineLevel="0" collapsed="false"/>
    <row r="22" customFormat="false" ht="14.4" hidden="false" customHeight="false" outlineLevel="0" collapsed="false">
      <c r="B22" s="70" t="s">
        <v>53</v>
      </c>
      <c r="C22" s="70" t="s">
        <v>54</v>
      </c>
      <c r="D22" s="70"/>
      <c r="E22" s="70" t="s">
        <v>55</v>
      </c>
      <c r="G22" s="57" t="s">
        <v>56</v>
      </c>
    </row>
    <row r="23" customFormat="false" ht="38.4" hidden="false" customHeight="true" outlineLevel="0" collapsed="false">
      <c r="B23" s="74" t="str">
        <f aca="false">support_sheet!A3</f>
        <v>Basso</v>
      </c>
      <c r="C23" s="75" t="s">
        <v>57</v>
      </c>
      <c r="D23" s="75"/>
      <c r="E23" s="75" t="s">
        <v>58</v>
      </c>
      <c r="F23" s="75"/>
      <c r="G23" s="62"/>
      <c r="AA23" s="72"/>
      <c r="AB23" s="72"/>
    </row>
    <row r="24" customFormat="false" ht="38.4" hidden="false" customHeight="true" outlineLevel="0" collapsed="false">
      <c r="B24" s="74" t="str">
        <f aca="false">support_sheet!A4</f>
        <v>Medio</v>
      </c>
      <c r="C24" s="75" t="s">
        <v>59</v>
      </c>
      <c r="D24" s="75"/>
      <c r="E24" s="75" t="s">
        <v>60</v>
      </c>
      <c r="F24" s="75"/>
      <c r="G24" s="62"/>
      <c r="AA24" s="72"/>
      <c r="AB24" s="72"/>
    </row>
    <row r="25" customFormat="false" ht="38.4" hidden="false" customHeight="true" outlineLevel="0" collapsed="false">
      <c r="B25" s="74" t="str">
        <f aca="false">support_sheet!A5</f>
        <v>Alto</v>
      </c>
      <c r="C25" s="75" t="s">
        <v>61</v>
      </c>
      <c r="D25" s="75"/>
      <c r="E25" s="75" t="s">
        <v>62</v>
      </c>
      <c r="F25" s="75"/>
      <c r="G25" s="62"/>
      <c r="AA25" s="72"/>
      <c r="AB25" s="72"/>
    </row>
    <row r="26" customFormat="false" ht="38.4" hidden="false" customHeight="true" outlineLevel="0" collapsed="false">
      <c r="B26" s="74" t="str">
        <f aca="false">support_sheet!A6</f>
        <v>Molto Alto</v>
      </c>
      <c r="C26" s="75" t="s">
        <v>63</v>
      </c>
      <c r="D26" s="75"/>
      <c r="E26" s="75" t="s">
        <v>64</v>
      </c>
      <c r="F26" s="75"/>
      <c r="G26" s="62"/>
      <c r="AA26" s="72"/>
      <c r="AB26" s="72"/>
    </row>
    <row r="27" customFormat="false" ht="9" hidden="false" customHeight="true" outlineLevel="0" collapsed="false"/>
    <row r="28" customFormat="false" ht="14.4" hidden="false" customHeight="false" outlineLevel="0" collapsed="false">
      <c r="B28" s="70" t="s">
        <v>48</v>
      </c>
    </row>
    <row r="29" customFormat="false" ht="30" hidden="false" customHeight="true" outlineLevel="0" collapsed="false">
      <c r="B29" s="45"/>
      <c r="C29" s="45"/>
      <c r="D29" s="45"/>
      <c r="E29" s="45"/>
      <c r="F29" s="45"/>
      <c r="G29" s="45"/>
    </row>
    <row r="32" customFormat="false" ht="14.4" hidden="false" customHeight="false" outlineLevel="0" collapsed="false">
      <c r="B32" s="40" t="str">
        <f aca="false">"3.3. "&amp;IF('2.Minacce'!B37="","NON COMPILARE LA PRESENTE SEZIONE","STIMARE IL POSSIBILE IMPATTO SUGLI INTERESSATI DOVUTO ALLA "&amp;support_sheet!I13)</f>
        <v>3.3. NON COMPILARE LA PRESENTE SEZIONE</v>
      </c>
      <c r="C32" s="54"/>
      <c r="D32" s="54"/>
      <c r="E32" s="54"/>
      <c r="F32" s="54"/>
      <c r="G32" s="54"/>
    </row>
    <row r="33" customFormat="false" ht="9" hidden="false" customHeight="true" outlineLevel="0" collapsed="false"/>
    <row r="34" customFormat="false" ht="14.4" hidden="false" customHeight="false" outlineLevel="0" collapsed="false">
      <c r="B34" s="70" t="s">
        <v>53</v>
      </c>
      <c r="C34" s="70" t="s">
        <v>54</v>
      </c>
      <c r="D34" s="70"/>
      <c r="E34" s="70" t="s">
        <v>55</v>
      </c>
      <c r="G34" s="57" t="s">
        <v>56</v>
      </c>
    </row>
    <row r="35" customFormat="false" ht="38.4" hidden="false" customHeight="true" outlineLevel="0" collapsed="false">
      <c r="B35" s="74" t="str">
        <f aca="false">support_sheet!A3</f>
        <v>Basso</v>
      </c>
      <c r="C35" s="75" t="s">
        <v>57</v>
      </c>
      <c r="D35" s="75"/>
      <c r="E35" s="75" t="s">
        <v>58</v>
      </c>
      <c r="F35" s="75"/>
      <c r="G35" s="62"/>
      <c r="AA35" s="72"/>
      <c r="AB35" s="72"/>
    </row>
    <row r="36" customFormat="false" ht="38.4" hidden="false" customHeight="true" outlineLevel="0" collapsed="false">
      <c r="B36" s="74" t="str">
        <f aca="false">support_sheet!A4</f>
        <v>Medio</v>
      </c>
      <c r="C36" s="75" t="s">
        <v>59</v>
      </c>
      <c r="D36" s="75"/>
      <c r="E36" s="75" t="s">
        <v>60</v>
      </c>
      <c r="F36" s="75"/>
      <c r="G36" s="62"/>
      <c r="AA36" s="72"/>
      <c r="AB36" s="72"/>
    </row>
    <row r="37" customFormat="false" ht="38.4" hidden="false" customHeight="true" outlineLevel="0" collapsed="false">
      <c r="B37" s="74" t="str">
        <f aca="false">support_sheet!A5</f>
        <v>Alto</v>
      </c>
      <c r="C37" s="75" t="s">
        <v>61</v>
      </c>
      <c r="D37" s="75"/>
      <c r="E37" s="75" t="s">
        <v>62</v>
      </c>
      <c r="F37" s="75"/>
      <c r="G37" s="62"/>
      <c r="AA37" s="72"/>
      <c r="AB37" s="72"/>
    </row>
    <row r="38" customFormat="false" ht="38.4" hidden="false" customHeight="true" outlineLevel="0" collapsed="false">
      <c r="B38" s="74" t="str">
        <f aca="false">support_sheet!A6</f>
        <v>Molto Alto</v>
      </c>
      <c r="C38" s="75" t="s">
        <v>63</v>
      </c>
      <c r="D38" s="75"/>
      <c r="E38" s="75" t="s">
        <v>64</v>
      </c>
      <c r="F38" s="75"/>
      <c r="G38" s="62"/>
      <c r="AA38" s="72"/>
      <c r="AB38" s="72"/>
    </row>
    <row r="39" customFormat="false" ht="9" hidden="false" customHeight="true" outlineLevel="0" collapsed="false"/>
    <row r="40" customFormat="false" ht="14.4" hidden="false" customHeight="false" outlineLevel="0" collapsed="false">
      <c r="B40" s="70" t="s">
        <v>48</v>
      </c>
    </row>
    <row r="41" customFormat="false" ht="30" hidden="false" customHeight="true" outlineLevel="0" collapsed="false">
      <c r="B41" s="45"/>
      <c r="C41" s="45"/>
      <c r="D41" s="45"/>
      <c r="E41" s="45"/>
      <c r="F41" s="45"/>
      <c r="G41" s="45"/>
    </row>
    <row r="44" customFormat="false" ht="14.4" hidden="false" customHeight="false" outlineLevel="0" collapsed="false">
      <c r="B44" s="40" t="s">
        <v>65</v>
      </c>
      <c r="C44" s="54"/>
      <c r="D44" s="54"/>
      <c r="E44" s="54"/>
      <c r="F44" s="54"/>
      <c r="G44" s="54"/>
    </row>
    <row r="45" customFormat="false" ht="9" hidden="false" customHeight="true" outlineLevel="0" collapsed="false"/>
    <row r="46" customFormat="false" ht="28.8" hidden="false" customHeight="false" outlineLevel="0" collapsed="false">
      <c r="B46" s="41" t="s">
        <v>66</v>
      </c>
      <c r="C46" s="35"/>
      <c r="D46" s="35"/>
      <c r="E46" s="41" t="s">
        <v>67</v>
      </c>
      <c r="F46" s="35"/>
      <c r="G46" s="35"/>
    </row>
    <row r="47" customFormat="false" ht="14.4" hidden="false" customHeight="false" outlineLevel="0" collapsed="false">
      <c r="B47" s="76" t="str">
        <f aca="false">'2.Minacce'!B35:G35</f>
        <v/>
      </c>
      <c r="C47" s="76"/>
      <c r="D47" s="77"/>
      <c r="E47" s="77" t="str">
        <f aca="false">IF(B47="","",support_sheet!K22)</f>
        <v/>
      </c>
      <c r="F47" s="77"/>
      <c r="G47" s="77"/>
    </row>
    <row r="48" customFormat="false" ht="14.4" hidden="false" customHeight="true" outlineLevel="0" collapsed="false">
      <c r="B48" s="76" t="str">
        <f aca="false">'2.Minacce'!B36:G36</f>
        <v/>
      </c>
      <c r="C48" s="76"/>
      <c r="D48" s="77"/>
      <c r="E48" s="77" t="str">
        <f aca="false">IF(B48="","",support_sheet!K27)</f>
        <v/>
      </c>
      <c r="F48" s="77"/>
      <c r="G48" s="77"/>
    </row>
    <row r="49" customFormat="false" ht="14.4" hidden="false" customHeight="true" outlineLevel="0" collapsed="false">
      <c r="B49" s="76" t="str">
        <f aca="false">'2.Minacce'!B37:G37</f>
        <v/>
      </c>
      <c r="C49" s="76"/>
      <c r="D49" s="77"/>
      <c r="E49" s="77" t="str">
        <f aca="false">IF(B49="","",support_sheet!K32)</f>
        <v/>
      </c>
      <c r="F49" s="77"/>
      <c r="G49" s="77"/>
    </row>
    <row r="51" customFormat="false" ht="6" hidden="false" customHeight="true" outlineLevel="0" collapsed="false">
      <c r="B51" s="78"/>
      <c r="C51" s="78"/>
      <c r="D51" s="78"/>
      <c r="E51" s="78"/>
      <c r="F51" s="78"/>
      <c r="G51" s="78"/>
    </row>
    <row r="52" customFormat="false" ht="14.4" hidden="false" customHeight="false" outlineLevel="0" collapsed="false">
      <c r="B52" s="79" t="str">
        <f aca="false">"IL LIVELLO GENERALE DI IMPATTO È "&amp;UPPER(support_sheet!K33)</f>
        <v>IL LIVELLO GENERALE DI IMPATTO È DA STIMARE</v>
      </c>
      <c r="C52" s="79"/>
      <c r="D52" s="79"/>
      <c r="E52" s="79"/>
      <c r="F52" s="79"/>
      <c r="G52" s="79"/>
    </row>
    <row r="53" customFormat="false" ht="6" hidden="false" customHeight="true" outlineLevel="0" collapsed="false">
      <c r="B53" s="78"/>
      <c r="C53" s="78"/>
      <c r="D53" s="78"/>
      <c r="E53" s="78"/>
      <c r="F53" s="78"/>
      <c r="G53" s="78"/>
    </row>
    <row r="56" customFormat="false" ht="14.4" hidden="false" customHeight="false" outlineLevel="0" collapsed="false">
      <c r="B56" s="40" t="s">
        <v>68</v>
      </c>
      <c r="C56" s="54"/>
      <c r="D56" s="54"/>
      <c r="E56" s="54"/>
      <c r="F56" s="54"/>
      <c r="G56" s="54"/>
    </row>
    <row r="57" customFormat="false" ht="9" hidden="false" customHeight="true" outlineLevel="0" collapsed="false"/>
    <row r="58" customFormat="false" ht="14.4" hidden="false" customHeight="false" outlineLevel="0" collapsed="false">
      <c r="B58" s="39" t="s">
        <v>69</v>
      </c>
    </row>
  </sheetData>
  <sheetProtection sheet="true" objects="true" scenarios="true"/>
  <mergeCells count="31">
    <mergeCell ref="C11:D11"/>
    <mergeCell ref="E11:F11"/>
    <mergeCell ref="C12:D12"/>
    <mergeCell ref="E12:F12"/>
    <mergeCell ref="C13:D13"/>
    <mergeCell ref="E13:F13"/>
    <mergeCell ref="C14:D14"/>
    <mergeCell ref="E14:F14"/>
    <mergeCell ref="B17:G17"/>
    <mergeCell ref="C23:D23"/>
    <mergeCell ref="E23:F23"/>
    <mergeCell ref="C24:D24"/>
    <mergeCell ref="E24:F24"/>
    <mergeCell ref="C25:D25"/>
    <mergeCell ref="E25:F25"/>
    <mergeCell ref="C26:D26"/>
    <mergeCell ref="E26:F26"/>
    <mergeCell ref="B29:G29"/>
    <mergeCell ref="C35:D35"/>
    <mergeCell ref="E35:F35"/>
    <mergeCell ref="C36:D36"/>
    <mergeCell ref="E36:F36"/>
    <mergeCell ref="C37:D37"/>
    <mergeCell ref="E37:F37"/>
    <mergeCell ref="C38:D38"/>
    <mergeCell ref="E38:F38"/>
    <mergeCell ref="B41:G41"/>
    <mergeCell ref="B47:C47"/>
    <mergeCell ref="B48:C48"/>
    <mergeCell ref="B49:C49"/>
    <mergeCell ref="B52:G52"/>
  </mergeCells>
  <conditionalFormatting sqref="G11:G14">
    <cfRule type="cellIs" priority="2" operator="equal" aboveAverage="0" equalAverage="0" bottom="0" percent="0" rank="0" text="" dxfId="3">
      <formula>"&lt;vuoto&gt;"</formula>
    </cfRule>
  </conditionalFormatting>
  <conditionalFormatting sqref="G23:G26">
    <cfRule type="cellIs" priority="3" operator="equal" aboveAverage="0" equalAverage="0" bottom="0" percent="0" rank="0" text="" dxfId="4">
      <formula>"&lt;vuoto&gt;"</formula>
    </cfRule>
  </conditionalFormatting>
  <conditionalFormatting sqref="G35:G38">
    <cfRule type="cellIs" priority="4" operator="equal" aboveAverage="0" equalAverage="0" bottom="0" percent="0" rank="0" text="" dxfId="5">
      <formula>"&lt;vuoto&gt;"</formula>
    </cfRule>
  </conditionalFormatting>
  <dataValidations count="1">
    <dataValidation allowBlank="true" operator="between" showDropDown="false" showErrorMessage="true" showInputMessage="true" sqref="G11:G14 G23:G26 G35:G38" type="list">
      <formula1>"x,&lt;vuoto&gt;"</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2" manualBreakCount="2">
    <brk id="18" man="true" max="16383" min="0"/>
    <brk id="42" man="true" max="16383" min="0"/>
  </rowBreaks>
  <colBreaks count="1" manualBreakCount="1">
    <brk id="8" man="true" max="65535" min="0"/>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K8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59" activeCellId="0" sqref="G59"/>
    </sheetView>
  </sheetViews>
  <sheetFormatPr defaultColWidth="8.90234375" defaultRowHeight="14.4" zeroHeight="false" outlineLevelRow="0" outlineLevelCol="0"/>
  <cols>
    <col collapsed="false" customWidth="true" hidden="false" outlineLevel="0" max="1" min="1" style="29" width="1.66"/>
    <col collapsed="false" customWidth="true" hidden="false" outlineLevel="0" max="4" min="2" style="29" width="35.56"/>
    <col collapsed="false" customWidth="true" hidden="false" outlineLevel="0" max="5" min="5" style="29" width="24.88"/>
    <col collapsed="false" customWidth="true" hidden="false" outlineLevel="0" max="6" min="6" style="29" width="26.66"/>
    <col collapsed="false" customWidth="true" hidden="false" outlineLevel="0" max="7" min="7" style="29" width="8.56"/>
    <col collapsed="false" customWidth="true" hidden="false" outlineLevel="0" max="8" min="8" style="29" width="1.66"/>
    <col collapsed="false" customWidth="false" hidden="false" outlineLevel="0" max="1024" min="9" style="29" width="8.89"/>
  </cols>
  <sheetData>
    <row r="1" customFormat="false" ht="9" hidden="false" customHeight="true" outlineLevel="0" collapsed="false"/>
    <row r="2" s="32" customFormat="true" ht="18" hidden="false" customHeight="false" outlineLevel="0" collapsed="false">
      <c r="B2" s="33" t="str">
        <f aca="false">support_sheet!O6</f>
        <v>FASE 4. STIMA DELLA PROBABILITA' DI ACCADIMENTO DELLE MINACCE</v>
      </c>
      <c r="C2" s="34"/>
      <c r="D2" s="34"/>
      <c r="E2" s="34"/>
      <c r="F2" s="47"/>
      <c r="G2" s="47"/>
    </row>
    <row r="3" customFormat="false" ht="6" hidden="false" customHeight="true" outlineLevel="0" collapsed="false"/>
    <row r="4" s="72" customFormat="true" ht="51" hidden="false" customHeight="true" outlineLevel="0" collapsed="false">
      <c r="B4" s="49" t="str">
        <f aca="false">"DATI: "&amp;'1.Trattamento'!B7</f>
        <v>DATI: </v>
      </c>
      <c r="C4" s="49" t="str">
        <f aca="false">"FINALITÀ: "&amp;'1.Trattamento'!C7</f>
        <v>FINALITÀ: </v>
      </c>
      <c r="D4" s="49" t="str">
        <f aca="false">"INTERESSATI: "&amp;'1.Trattamento'!D7</f>
        <v>INTERESSATI: </v>
      </c>
      <c r="E4" s="73"/>
      <c r="F4" s="73"/>
      <c r="G4" s="73"/>
    </row>
    <row r="5" s="72" customFormat="true" ht="6" hidden="false" customHeight="true" outlineLevel="0" collapsed="false">
      <c r="B5" s="52"/>
      <c r="C5" s="52"/>
      <c r="D5" s="52"/>
      <c r="E5" s="52"/>
      <c r="G5" s="52"/>
    </row>
    <row r="6" s="72" customFormat="true" ht="51" hidden="false" customHeight="true" outlineLevel="0" collapsed="false">
      <c r="B6" s="53" t="str">
        <f aca="false">"STRUMENTI: "&amp;'1.Trattamento'!B10</f>
        <v>STRUMENTI: </v>
      </c>
      <c r="C6" s="53" t="str">
        <f aca="false">"DESTINATARI: "&amp;'1.Trattamento'!C10</f>
        <v>DESTINATARI: </v>
      </c>
      <c r="D6" s="53" t="str">
        <f aca="false">"RESPONSABILE: "&amp;'1.Trattamento'!D10</f>
        <v>RESPONSABILE: </v>
      </c>
      <c r="E6" s="73"/>
      <c r="F6" s="73"/>
      <c r="G6" s="73"/>
    </row>
    <row r="7" customFormat="false" ht="14.4" hidden="false" customHeight="true" outlineLevel="0" collapsed="false"/>
    <row r="8" customFormat="false" ht="14.4" hidden="false" customHeight="false" outlineLevel="0" collapsed="false">
      <c r="B8" s="80" t="str">
        <f aca="false">"4.1. "&amp;support_sheet!O11&amp;" - VALUTA LE MINACCE CORRELATE A "&amp;support_sheet!R11</f>
        <v>4.1. AREA DI RISCHIO TECNICO - VALUTA LE MINACCE CORRELATE A RISORSE DI RETE E TECNICHE (HARDWARE E SOFTWARE)</v>
      </c>
      <c r="C8" s="80"/>
      <c r="D8" s="80"/>
      <c r="E8" s="80"/>
      <c r="F8" s="80"/>
      <c r="G8" s="81"/>
    </row>
    <row r="9" customFormat="false" ht="9" hidden="false" customHeight="true" outlineLevel="0" collapsed="false"/>
    <row r="10" customFormat="false" ht="14.4" hidden="false" customHeight="false" outlineLevel="0" collapsed="false">
      <c r="B10" s="38" t="s">
        <v>70</v>
      </c>
      <c r="D10" s="38" t="s">
        <v>54</v>
      </c>
      <c r="G10" s="38" t="s">
        <v>71</v>
      </c>
    </row>
    <row r="11" customFormat="false" ht="70.2" hidden="false" customHeight="true" outlineLevel="0" collapsed="false">
      <c r="B11" s="60" t="s">
        <v>72</v>
      </c>
      <c r="C11" s="60"/>
      <c r="D11" s="75" t="s">
        <v>73</v>
      </c>
      <c r="E11" s="75"/>
      <c r="F11" s="75"/>
      <c r="G11" s="62"/>
    </row>
    <row r="12" customFormat="false" ht="70.2" hidden="false" customHeight="true" outlineLevel="0" collapsed="false">
      <c r="B12" s="60" t="s">
        <v>74</v>
      </c>
      <c r="C12" s="60"/>
      <c r="D12" s="75" t="s">
        <v>75</v>
      </c>
      <c r="E12" s="75"/>
      <c r="F12" s="75"/>
      <c r="G12" s="62"/>
    </row>
    <row r="13" customFormat="false" ht="70.2" hidden="false" customHeight="true" outlineLevel="0" collapsed="false">
      <c r="B13" s="60" t="s">
        <v>76</v>
      </c>
      <c r="C13" s="60"/>
      <c r="D13" s="75" t="s">
        <v>77</v>
      </c>
      <c r="E13" s="75"/>
      <c r="F13" s="75"/>
      <c r="G13" s="62"/>
    </row>
    <row r="14" customFormat="false" ht="70.2" hidden="false" customHeight="true" outlineLevel="0" collapsed="false">
      <c r="B14" s="60" t="s">
        <v>78</v>
      </c>
      <c r="C14" s="60"/>
      <c r="D14" s="75" t="s">
        <v>79</v>
      </c>
      <c r="E14" s="75"/>
      <c r="F14" s="75"/>
      <c r="G14" s="62"/>
    </row>
    <row r="15" customFormat="false" ht="70.2" hidden="false" customHeight="true" outlineLevel="0" collapsed="false">
      <c r="B15" s="60" t="s">
        <v>80</v>
      </c>
      <c r="C15" s="60"/>
      <c r="D15" s="75" t="s">
        <v>81</v>
      </c>
      <c r="E15" s="75"/>
      <c r="F15" s="75"/>
      <c r="G15" s="62"/>
    </row>
    <row r="16" customFormat="false" ht="9" hidden="false" customHeight="true" outlineLevel="0" collapsed="false"/>
    <row r="17" customFormat="false" ht="14.4" hidden="false" customHeight="false" outlineLevel="0" collapsed="false">
      <c r="B17" s="82" t="s">
        <v>82</v>
      </c>
      <c r="E17" s="82" t="s">
        <v>83</v>
      </c>
      <c r="F17" s="83"/>
      <c r="G17" s="83"/>
    </row>
    <row r="18" customFormat="false" ht="28.8" hidden="false" customHeight="true" outlineLevel="0" collapsed="false">
      <c r="B18" s="84" t="str">
        <f aca="false">IF(NOT(support_sheet!Q18),"Da Stimare",IF(support_sheet!Q19&lt;=1,support_sheet!$C$9,IF(support_sheet!Q19&lt;=3,support_sheet!$C$10,support_sheet!$C$11)))</f>
        <v>Da Stimare</v>
      </c>
      <c r="C18" s="85" t="str">
        <f aca="false">IF(NOT(support_sheet!Q18),"RISPONDERE A TUTTE LE DOMANDE",VLOOKUP(B18,support_sheet!$C$9:$D$11,2,0))</f>
        <v>RISPONDERE A TUTTE LE DOMANDE</v>
      </c>
      <c r="D18" s="85"/>
      <c r="E18" s="86"/>
      <c r="F18" s="85" t="str">
        <f aca="false">IF(OR(E18="",E18="&lt;vuoto&gt;"),"",VLOOKUP(E18,support_sheet!$C$9:$D$11,2,0))</f>
        <v/>
      </c>
      <c r="G18" s="85"/>
    </row>
    <row r="19" customFormat="false" ht="9" hidden="false" customHeight="true" outlineLevel="0" collapsed="false">
      <c r="C19" s="87"/>
      <c r="D19" s="87"/>
      <c r="E19" s="87"/>
    </row>
    <row r="20" customFormat="false" ht="14.4" hidden="false" customHeight="false" outlineLevel="0" collapsed="false">
      <c r="B20" s="38" t="s">
        <v>48</v>
      </c>
      <c r="C20" s="87"/>
      <c r="D20" s="87"/>
      <c r="E20" s="87"/>
    </row>
    <row r="21" customFormat="false" ht="30" hidden="false" customHeight="true" outlineLevel="0" collapsed="false">
      <c r="B21" s="45"/>
      <c r="C21" s="45"/>
      <c r="D21" s="45"/>
      <c r="E21" s="45"/>
      <c r="F21" s="45"/>
      <c r="G21" s="45"/>
    </row>
    <row r="24" customFormat="false" ht="14.4" hidden="false" customHeight="false" outlineLevel="0" collapsed="false">
      <c r="B24" s="80" t="str">
        <f aca="false">"4.2. "&amp;support_sheet!O12&amp;" - VALUTA LE MINACCE CORRELATE A "&amp;support_sheet!R12</f>
        <v>4.2. AREA DI RISCHIO ORGANIZZATIVO - VALUTA LE MINACCE CORRELATE A PROCESSI E PROCEDURE RELATIVI ALLE OPERAZIONI DI TRATTAMENTO DATI</v>
      </c>
      <c r="C24" s="80"/>
      <c r="D24" s="80"/>
      <c r="E24" s="80"/>
      <c r="F24" s="80"/>
      <c r="G24" s="81"/>
    </row>
    <row r="25" customFormat="false" ht="9" hidden="false" customHeight="true" outlineLevel="0" collapsed="false"/>
    <row r="26" customFormat="false" ht="14.4" hidden="false" customHeight="false" outlineLevel="0" collapsed="false">
      <c r="B26" s="38" t="s">
        <v>70</v>
      </c>
      <c r="D26" s="38" t="s">
        <v>54</v>
      </c>
      <c r="G26" s="38" t="s">
        <v>71</v>
      </c>
    </row>
    <row r="27" customFormat="false" ht="70.2" hidden="false" customHeight="true" outlineLevel="0" collapsed="false">
      <c r="B27" s="60" t="s">
        <v>84</v>
      </c>
      <c r="C27" s="60"/>
      <c r="D27" s="75" t="s">
        <v>85</v>
      </c>
      <c r="E27" s="75"/>
      <c r="F27" s="75"/>
      <c r="G27" s="62"/>
    </row>
    <row r="28" customFormat="false" ht="70.2" hidden="false" customHeight="true" outlineLevel="0" collapsed="false">
      <c r="B28" s="60" t="s">
        <v>86</v>
      </c>
      <c r="C28" s="60"/>
      <c r="D28" s="75" t="s">
        <v>87</v>
      </c>
      <c r="E28" s="75"/>
      <c r="F28" s="75"/>
      <c r="G28" s="62"/>
    </row>
    <row r="29" customFormat="false" ht="70.2" hidden="false" customHeight="true" outlineLevel="0" collapsed="false">
      <c r="B29" s="60" t="s">
        <v>88</v>
      </c>
      <c r="C29" s="60"/>
      <c r="D29" s="75" t="s">
        <v>89</v>
      </c>
      <c r="E29" s="75"/>
      <c r="F29" s="75"/>
      <c r="G29" s="62"/>
    </row>
    <row r="30" customFormat="false" ht="70.2" hidden="false" customHeight="true" outlineLevel="0" collapsed="false">
      <c r="B30" s="60" t="s">
        <v>90</v>
      </c>
      <c r="C30" s="60"/>
      <c r="D30" s="75" t="s">
        <v>91</v>
      </c>
      <c r="E30" s="75"/>
      <c r="F30" s="75"/>
      <c r="G30" s="62"/>
    </row>
    <row r="31" customFormat="false" ht="70.2" hidden="false" customHeight="true" outlineLevel="0" collapsed="false">
      <c r="B31" s="60" t="s">
        <v>92</v>
      </c>
      <c r="C31" s="60"/>
      <c r="D31" s="75" t="s">
        <v>93</v>
      </c>
      <c r="E31" s="75"/>
      <c r="F31" s="75"/>
      <c r="G31" s="62"/>
    </row>
    <row r="32" customFormat="false" ht="9" hidden="false" customHeight="true" outlineLevel="0" collapsed="false"/>
    <row r="33" customFormat="false" ht="14.4" hidden="false" customHeight="false" outlineLevel="0" collapsed="false">
      <c r="B33" s="82" t="s">
        <v>82</v>
      </c>
      <c r="E33" s="82" t="s">
        <v>83</v>
      </c>
      <c r="F33" s="83"/>
      <c r="G33" s="83"/>
    </row>
    <row r="34" customFormat="false" ht="28.8" hidden="false" customHeight="true" outlineLevel="0" collapsed="false">
      <c r="B34" s="84" t="str">
        <f aca="false">IF(NOT(support_sheet!Q21),"Da Stimare",IF(support_sheet!Q22&lt;=1,support_sheet!$C$9,IF(support_sheet!Q22&lt;=3,support_sheet!$C$10,support_sheet!$C$11)))</f>
        <v>Da Stimare</v>
      </c>
      <c r="C34" s="85" t="str">
        <f aca="false">IF(NOT(support_sheet!Q21),"RISPONDERE A TUTTE LE DOMANDE",VLOOKUP(B34,support_sheet!$C$9:$D$11,2,0))</f>
        <v>RISPONDERE A TUTTE LE DOMANDE</v>
      </c>
      <c r="D34" s="85"/>
      <c r="E34" s="86"/>
      <c r="F34" s="85" t="str">
        <f aca="false">IF(OR(E34="",E34="&lt;vuoto&gt;"),"",VLOOKUP(E34,support_sheet!$C$9:$D$11,2,0))</f>
        <v/>
      </c>
      <c r="G34" s="85"/>
    </row>
    <row r="35" customFormat="false" ht="9" hidden="false" customHeight="true" outlineLevel="0" collapsed="false">
      <c r="C35" s="87"/>
      <c r="D35" s="87"/>
      <c r="E35" s="87"/>
    </row>
    <row r="36" customFormat="false" ht="14.4" hidden="false" customHeight="false" outlineLevel="0" collapsed="false">
      <c r="B36" s="38" t="s">
        <v>48</v>
      </c>
      <c r="C36" s="87"/>
      <c r="D36" s="87"/>
      <c r="E36" s="87"/>
    </row>
    <row r="37" customFormat="false" ht="30" hidden="false" customHeight="true" outlineLevel="0" collapsed="false">
      <c r="B37" s="45"/>
      <c r="C37" s="45"/>
      <c r="D37" s="45"/>
      <c r="E37" s="45"/>
      <c r="F37" s="45"/>
      <c r="G37" s="45"/>
    </row>
    <row r="40" customFormat="false" ht="14.4" hidden="false" customHeight="false" outlineLevel="0" collapsed="false">
      <c r="B40" s="80" t="str">
        <f aca="false">"4.3. "&amp;support_sheet!O13&amp;" - VALUTA LE MINACCE CORRELATE A "&amp;support_sheet!R13</f>
        <v>4.3. AREA DI RISCHIO OPERATIVO - VALUTA LE MINACCE CORRELATE A PARTI E PERSONE COINVOLTE NELLE OPERAZIONI DI TRATTAMENTO</v>
      </c>
      <c r="C40" s="80"/>
      <c r="D40" s="80"/>
      <c r="E40" s="80"/>
      <c r="F40" s="80"/>
      <c r="G40" s="81"/>
    </row>
    <row r="41" customFormat="false" ht="9" hidden="false" customHeight="true" outlineLevel="0" collapsed="false"/>
    <row r="42" customFormat="false" ht="14.4" hidden="false" customHeight="false" outlineLevel="0" collapsed="false">
      <c r="B42" s="38" t="s">
        <v>70</v>
      </c>
      <c r="D42" s="38" t="s">
        <v>54</v>
      </c>
      <c r="G42" s="38" t="s">
        <v>71</v>
      </c>
    </row>
    <row r="43" customFormat="false" ht="70.2" hidden="false" customHeight="true" outlineLevel="0" collapsed="false">
      <c r="B43" s="60" t="s">
        <v>94</v>
      </c>
      <c r="C43" s="60"/>
      <c r="D43" s="75" t="s">
        <v>95</v>
      </c>
      <c r="E43" s="75"/>
      <c r="F43" s="75"/>
      <c r="G43" s="62"/>
    </row>
    <row r="44" customFormat="false" ht="70.2" hidden="false" customHeight="true" outlineLevel="0" collapsed="false">
      <c r="B44" s="60" t="s">
        <v>96</v>
      </c>
      <c r="C44" s="60"/>
      <c r="D44" s="75" t="s">
        <v>97</v>
      </c>
      <c r="E44" s="75"/>
      <c r="F44" s="75"/>
      <c r="G44" s="62"/>
    </row>
    <row r="45" customFormat="false" ht="70.2" hidden="false" customHeight="true" outlineLevel="0" collapsed="false">
      <c r="B45" s="60" t="s">
        <v>98</v>
      </c>
      <c r="C45" s="60"/>
      <c r="D45" s="75" t="s">
        <v>99</v>
      </c>
      <c r="E45" s="75"/>
      <c r="F45" s="75"/>
      <c r="G45" s="62"/>
    </row>
    <row r="46" customFormat="false" ht="70.2" hidden="false" customHeight="true" outlineLevel="0" collapsed="false">
      <c r="B46" s="60" t="s">
        <v>100</v>
      </c>
      <c r="C46" s="60"/>
      <c r="D46" s="75" t="s">
        <v>101</v>
      </c>
      <c r="E46" s="75"/>
      <c r="F46" s="75"/>
      <c r="G46" s="62"/>
    </row>
    <row r="47" customFormat="false" ht="70.2" hidden="false" customHeight="true" outlineLevel="0" collapsed="false">
      <c r="B47" s="60" t="s">
        <v>102</v>
      </c>
      <c r="C47" s="60"/>
      <c r="D47" s="75" t="s">
        <v>103</v>
      </c>
      <c r="E47" s="75"/>
      <c r="F47" s="75"/>
      <c r="G47" s="62"/>
    </row>
    <row r="48" customFormat="false" ht="9" hidden="false" customHeight="true" outlineLevel="0" collapsed="false"/>
    <row r="49" customFormat="false" ht="14.4" hidden="false" customHeight="false" outlineLevel="0" collapsed="false">
      <c r="B49" s="82" t="s">
        <v>82</v>
      </c>
      <c r="E49" s="82" t="s">
        <v>83</v>
      </c>
      <c r="F49" s="83"/>
      <c r="G49" s="83"/>
    </row>
    <row r="50" customFormat="false" ht="28.8" hidden="false" customHeight="true" outlineLevel="0" collapsed="false">
      <c r="B50" s="84" t="str">
        <f aca="false">IF(NOT(support_sheet!Q24),"Da Stimare",IF(support_sheet!Q25&lt;=1,support_sheet!$C$9,IF(support_sheet!Q25&lt;=3,support_sheet!$C$10,support_sheet!$C$11)))</f>
        <v>Da Stimare</v>
      </c>
      <c r="C50" s="85" t="str">
        <f aca="false">IF(NOT(support_sheet!Q24),"RISPONDERE A TUTTE LE DOMANDE",VLOOKUP(B50,support_sheet!$C$9:$D$11,2,0))</f>
        <v>RISPONDERE A TUTTE LE DOMANDE</v>
      </c>
      <c r="D50" s="85"/>
      <c r="E50" s="86"/>
      <c r="F50" s="85" t="str">
        <f aca="false">IF(OR(E50="",E50="&lt;vuoto&gt;"),"",VLOOKUP(E50,support_sheet!$C$9:$D$11,2,0))</f>
        <v/>
      </c>
      <c r="G50" s="85"/>
    </row>
    <row r="51" customFormat="false" ht="9" hidden="false" customHeight="true" outlineLevel="0" collapsed="false">
      <c r="C51" s="87"/>
      <c r="D51" s="87"/>
      <c r="E51" s="87"/>
    </row>
    <row r="52" customFormat="false" ht="14.4" hidden="false" customHeight="false" outlineLevel="0" collapsed="false">
      <c r="B52" s="38" t="s">
        <v>48</v>
      </c>
      <c r="C52" s="87"/>
      <c r="D52" s="87"/>
      <c r="E52" s="87"/>
    </row>
    <row r="53" customFormat="false" ht="30" hidden="false" customHeight="true" outlineLevel="0" collapsed="false">
      <c r="B53" s="45"/>
      <c r="C53" s="45"/>
      <c r="D53" s="45"/>
      <c r="E53" s="45"/>
      <c r="F53" s="45"/>
      <c r="G53" s="45"/>
    </row>
    <row r="56" customFormat="false" ht="14.4" hidden="false" customHeight="false" outlineLevel="0" collapsed="false">
      <c r="B56" s="80" t="str">
        <f aca="false">"4.4. "&amp;support_sheet!O14&amp;" - VALUTA LE MINACCE CORRELATE A "&amp;support_sheet!R14</f>
        <v>4.4. AREA DI RISCHIO STATISTICO - VALUTA LE MINACCE CORRELATE A SETTORE DI OPERATIVITÀ E SCALA DEL TRATTAMENTO</v>
      </c>
      <c r="C56" s="80"/>
      <c r="D56" s="80"/>
      <c r="E56" s="80"/>
      <c r="F56" s="80"/>
      <c r="G56" s="81"/>
    </row>
    <row r="57" customFormat="false" ht="9" hidden="false" customHeight="true" outlineLevel="0" collapsed="false"/>
    <row r="58" customFormat="false" ht="14.4" hidden="false" customHeight="false" outlineLevel="0" collapsed="false">
      <c r="B58" s="38" t="s">
        <v>70</v>
      </c>
      <c r="D58" s="38" t="s">
        <v>54</v>
      </c>
      <c r="G58" s="38" t="s">
        <v>71</v>
      </c>
    </row>
    <row r="59" customFormat="false" ht="70.2" hidden="false" customHeight="true" outlineLevel="0" collapsed="false">
      <c r="B59" s="60" t="s">
        <v>104</v>
      </c>
      <c r="C59" s="60"/>
      <c r="D59" s="75" t="s">
        <v>105</v>
      </c>
      <c r="E59" s="75"/>
      <c r="F59" s="75"/>
      <c r="G59" s="62"/>
    </row>
    <row r="60" customFormat="false" ht="70.2" hidden="false" customHeight="true" outlineLevel="0" collapsed="false">
      <c r="B60" s="60" t="s">
        <v>106</v>
      </c>
      <c r="C60" s="60"/>
      <c r="D60" s="75" t="s">
        <v>107</v>
      </c>
      <c r="E60" s="75"/>
      <c r="F60" s="75"/>
      <c r="G60" s="62"/>
    </row>
    <row r="61" customFormat="false" ht="70.2" hidden="false" customHeight="true" outlineLevel="0" collapsed="false">
      <c r="B61" s="60" t="s">
        <v>108</v>
      </c>
      <c r="C61" s="60"/>
      <c r="D61" s="75" t="s">
        <v>109</v>
      </c>
      <c r="E61" s="75"/>
      <c r="F61" s="75"/>
      <c r="G61" s="62"/>
    </row>
    <row r="62" customFormat="false" ht="70.2" hidden="false" customHeight="true" outlineLevel="0" collapsed="false">
      <c r="B62" s="60" t="s">
        <v>110</v>
      </c>
      <c r="C62" s="60"/>
      <c r="D62" s="75" t="s">
        <v>111</v>
      </c>
      <c r="E62" s="75"/>
      <c r="F62" s="75"/>
      <c r="G62" s="62"/>
    </row>
    <row r="63" customFormat="false" ht="70.2" hidden="false" customHeight="true" outlineLevel="0" collapsed="false">
      <c r="B63" s="60" t="s">
        <v>112</v>
      </c>
      <c r="C63" s="60"/>
      <c r="D63" s="75" t="s">
        <v>113</v>
      </c>
      <c r="E63" s="75"/>
      <c r="F63" s="75"/>
      <c r="G63" s="62"/>
    </row>
    <row r="64" customFormat="false" ht="9" hidden="false" customHeight="true" outlineLevel="0" collapsed="false"/>
    <row r="65" customFormat="false" ht="14.4" hidden="false" customHeight="false" outlineLevel="0" collapsed="false">
      <c r="B65" s="82" t="s">
        <v>82</v>
      </c>
      <c r="E65" s="82" t="s">
        <v>83</v>
      </c>
      <c r="F65" s="83"/>
      <c r="G65" s="83"/>
    </row>
    <row r="66" customFormat="false" ht="28.8" hidden="false" customHeight="true" outlineLevel="0" collapsed="false">
      <c r="B66" s="84" t="str">
        <f aca="false">IF(NOT(support_sheet!Q27),"Da Stimare",IF(support_sheet!Q28&lt;=1,support_sheet!$C$9,IF(support_sheet!Q28&lt;=3,support_sheet!$C$10,support_sheet!$C$11)))</f>
        <v>Da Stimare</v>
      </c>
      <c r="C66" s="85" t="str">
        <f aca="false">IF(NOT(support_sheet!Q27),"RISPONDERE A TUTTE LE DOMANDE",VLOOKUP(B66,support_sheet!$C$9:$D$11,2,0))</f>
        <v>RISPONDERE A TUTTE LE DOMANDE</v>
      </c>
      <c r="D66" s="85"/>
      <c r="E66" s="86"/>
      <c r="F66" s="85" t="str">
        <f aca="false">IF(OR(E66="",E66="&lt;vuoto&gt;"),"",VLOOKUP(E66,support_sheet!$C$9:$D$11,2,0))</f>
        <v/>
      </c>
      <c r="G66" s="85"/>
    </row>
    <row r="67" customFormat="false" ht="9" hidden="false" customHeight="true" outlineLevel="0" collapsed="false">
      <c r="C67" s="87"/>
      <c r="D67" s="87"/>
      <c r="E67" s="87"/>
    </row>
    <row r="68" customFormat="false" ht="14.4" hidden="false" customHeight="false" outlineLevel="0" collapsed="false">
      <c r="B68" s="38" t="s">
        <v>48</v>
      </c>
      <c r="C68" s="87"/>
      <c r="D68" s="87"/>
      <c r="E68" s="87"/>
    </row>
    <row r="69" customFormat="false" ht="30" hidden="false" customHeight="true" outlineLevel="0" collapsed="false">
      <c r="B69" s="45"/>
      <c r="C69" s="45"/>
      <c r="D69" s="45"/>
      <c r="E69" s="45"/>
      <c r="F69" s="45"/>
      <c r="G69" s="45"/>
    </row>
    <row r="72" customFormat="false" ht="14.4" hidden="false" customHeight="false" outlineLevel="0" collapsed="false">
      <c r="B72" s="80" t="s">
        <v>114</v>
      </c>
      <c r="C72" s="80"/>
      <c r="D72" s="80"/>
      <c r="E72" s="80"/>
      <c r="F72" s="80"/>
      <c r="G72" s="81"/>
    </row>
    <row r="73" customFormat="false" ht="9" hidden="false" customHeight="true" outlineLevel="0" collapsed="false"/>
    <row r="74" customFormat="false" ht="14.4" hidden="false" customHeight="false" outlineLevel="0" collapsed="false">
      <c r="B74" s="38" t="s">
        <v>115</v>
      </c>
      <c r="D74" s="38" t="s">
        <v>116</v>
      </c>
      <c r="E74" s="38" t="s">
        <v>54</v>
      </c>
      <c r="G74" s="38"/>
    </row>
    <row r="75" s="39" customFormat="true" ht="33" hidden="false" customHeight="true" outlineLevel="0" collapsed="false">
      <c r="B75" s="76" t="str">
        <f aca="false">support_sheet!O11</f>
        <v>AREA DI RISCHIO TECNICO</v>
      </c>
      <c r="C75" s="76"/>
      <c r="D75" s="76" t="str">
        <f aca="false">IF(support_sheet!Q20,E18,B18)</f>
        <v>Da Stimare</v>
      </c>
      <c r="E75" s="76" t="str">
        <f aca="false">IF(D75="Da Stimare","",VLOOKUP(D75,support_sheet!$C$9:$D$11,2,0))</f>
        <v/>
      </c>
      <c r="F75" s="76"/>
      <c r="G75" s="77"/>
    </row>
    <row r="76" s="39" customFormat="true" ht="33" hidden="false" customHeight="true" outlineLevel="0" collapsed="false">
      <c r="B76" s="76" t="str">
        <f aca="false">support_sheet!O12</f>
        <v>AREA DI RISCHIO ORGANIZZATIVO</v>
      </c>
      <c r="C76" s="76"/>
      <c r="D76" s="76" t="str">
        <f aca="false">IF(support_sheet!Q23,E34,B34)</f>
        <v>Da Stimare</v>
      </c>
      <c r="E76" s="76" t="str">
        <f aca="false">IF(D76="Da Stimare","",VLOOKUP(D76,support_sheet!$C$9:$D$11,2,0))</f>
        <v/>
      </c>
      <c r="F76" s="76"/>
      <c r="G76" s="77"/>
    </row>
    <row r="77" s="39" customFormat="true" ht="33" hidden="false" customHeight="true" outlineLevel="0" collapsed="false">
      <c r="B77" s="76" t="str">
        <f aca="false">support_sheet!O13</f>
        <v>AREA DI RISCHIO OPERATIVO</v>
      </c>
      <c r="C77" s="76"/>
      <c r="D77" s="76" t="str">
        <f aca="false">IF(support_sheet!Q26,E50,B50)</f>
        <v>Da Stimare</v>
      </c>
      <c r="E77" s="76" t="str">
        <f aca="false">IF(D77="Da Stimare","",VLOOKUP(D77,support_sheet!$C$9:$D$11,2,0))</f>
        <v/>
      </c>
      <c r="F77" s="76"/>
      <c r="G77" s="77"/>
    </row>
    <row r="78" s="39" customFormat="true" ht="33" hidden="false" customHeight="true" outlineLevel="0" collapsed="false">
      <c r="B78" s="76" t="str">
        <f aca="false">support_sheet!O14</f>
        <v>AREA DI RISCHIO STATISTICO</v>
      </c>
      <c r="C78" s="76"/>
      <c r="D78" s="76" t="str">
        <f aca="false">IF(support_sheet!Q29,E66,B66)</f>
        <v>Da Stimare</v>
      </c>
      <c r="E78" s="76" t="str">
        <f aca="false">IF(D78="Da Stimare","",VLOOKUP(D78,support_sheet!$C$9:$D$11,2,0))</f>
        <v/>
      </c>
      <c r="F78" s="76"/>
      <c r="G78" s="77"/>
    </row>
    <row r="80" s="32" customFormat="true" ht="6" hidden="false" customHeight="true" outlineLevel="0" collapsed="false">
      <c r="B80" s="78"/>
      <c r="C80" s="78"/>
      <c r="D80" s="78"/>
      <c r="E80" s="78"/>
      <c r="F80" s="78"/>
      <c r="G80" s="78"/>
    </row>
    <row r="81" s="32" customFormat="true" ht="14.4" hidden="false" customHeight="false" outlineLevel="0" collapsed="false">
      <c r="B81" s="79" t="str">
        <f aca="false">"LA PROBABILITÀ GENERALE DI ACCADIMENTO È "&amp;UPPER(support_sheet!Q37)</f>
        <v>LA PROBABILITÀ GENERALE DI ACCADIMENTO È DA STIMARE</v>
      </c>
      <c r="C81" s="79"/>
      <c r="D81" s="79"/>
      <c r="E81" s="79"/>
      <c r="F81" s="79"/>
      <c r="G81" s="79"/>
      <c r="J81" s="72"/>
      <c r="K81" s="88"/>
    </row>
    <row r="82" s="32" customFormat="true" ht="6" hidden="false" customHeight="true" outlineLevel="0" collapsed="false">
      <c r="B82" s="78"/>
      <c r="C82" s="78"/>
      <c r="D82" s="78"/>
      <c r="E82" s="78"/>
      <c r="F82" s="78"/>
      <c r="G82" s="78"/>
    </row>
  </sheetData>
  <sheetProtection sheet="true" objects="true" scenarios="true"/>
  <mergeCells count="61">
    <mergeCell ref="B11:C11"/>
    <mergeCell ref="D11:F11"/>
    <mergeCell ref="B12:C12"/>
    <mergeCell ref="D12:F12"/>
    <mergeCell ref="B13:C13"/>
    <mergeCell ref="D13:F13"/>
    <mergeCell ref="B14:C14"/>
    <mergeCell ref="D14:F14"/>
    <mergeCell ref="B15:C15"/>
    <mergeCell ref="D15:F15"/>
    <mergeCell ref="C18:D18"/>
    <mergeCell ref="F18:G18"/>
    <mergeCell ref="B21:G21"/>
    <mergeCell ref="B27:C27"/>
    <mergeCell ref="D27:F27"/>
    <mergeCell ref="B28:C28"/>
    <mergeCell ref="D28:F28"/>
    <mergeCell ref="B29:C29"/>
    <mergeCell ref="D29:F29"/>
    <mergeCell ref="B30:C30"/>
    <mergeCell ref="D30:F30"/>
    <mergeCell ref="B31:C31"/>
    <mergeCell ref="D31:F31"/>
    <mergeCell ref="C34:D34"/>
    <mergeCell ref="F34:G34"/>
    <mergeCell ref="B37:G37"/>
    <mergeCell ref="B43:C43"/>
    <mergeCell ref="D43:F43"/>
    <mergeCell ref="B44:C44"/>
    <mergeCell ref="D44:F44"/>
    <mergeCell ref="B45:C45"/>
    <mergeCell ref="D45:F45"/>
    <mergeCell ref="B46:C46"/>
    <mergeCell ref="D46:F46"/>
    <mergeCell ref="B47:C47"/>
    <mergeCell ref="D47:F47"/>
    <mergeCell ref="C50:D50"/>
    <mergeCell ref="F50:G50"/>
    <mergeCell ref="B53:G53"/>
    <mergeCell ref="B59:C59"/>
    <mergeCell ref="D59:F59"/>
    <mergeCell ref="B60:C60"/>
    <mergeCell ref="D60:F60"/>
    <mergeCell ref="B61:C61"/>
    <mergeCell ref="D61:F61"/>
    <mergeCell ref="B62:C62"/>
    <mergeCell ref="D62:F62"/>
    <mergeCell ref="B63:C63"/>
    <mergeCell ref="D63:F63"/>
    <mergeCell ref="C66:D66"/>
    <mergeCell ref="F66:G66"/>
    <mergeCell ref="B69:G69"/>
    <mergeCell ref="B75:C75"/>
    <mergeCell ref="E75:F75"/>
    <mergeCell ref="B76:C76"/>
    <mergeCell ref="E76:F76"/>
    <mergeCell ref="B77:C77"/>
    <mergeCell ref="E77:F77"/>
    <mergeCell ref="B78:C78"/>
    <mergeCell ref="E78:F78"/>
    <mergeCell ref="B81:G81"/>
  </mergeCells>
  <conditionalFormatting sqref="G11">
    <cfRule type="cellIs" priority="2" operator="equal" aboveAverage="0" equalAverage="0" bottom="0" percent="0" rank="0" text="" dxfId="6">
      <formula>"&lt;vuoto&gt;"</formula>
    </cfRule>
  </conditionalFormatting>
  <conditionalFormatting sqref="G12:G15">
    <cfRule type="cellIs" priority="3" operator="equal" aboveAverage="0" equalAverage="0" bottom="0" percent="0" rank="0" text="" dxfId="7">
      <formula>"&lt;vuoto&gt;"</formula>
    </cfRule>
  </conditionalFormatting>
  <conditionalFormatting sqref="E18">
    <cfRule type="cellIs" priority="4" operator="equal" aboveAverage="0" equalAverage="0" bottom="0" percent="0" rank="0" text="" dxfId="8">
      <formula>"&lt;vuoto&gt;"</formula>
    </cfRule>
  </conditionalFormatting>
  <conditionalFormatting sqref="G27">
    <cfRule type="cellIs" priority="5" operator="equal" aboveAverage="0" equalAverage="0" bottom="0" percent="0" rank="0" text="" dxfId="9">
      <formula>"&lt;vuoto&gt;"</formula>
    </cfRule>
  </conditionalFormatting>
  <conditionalFormatting sqref="G28:G31">
    <cfRule type="cellIs" priority="6" operator="equal" aboveAverage="0" equalAverage="0" bottom="0" percent="0" rank="0" text="" dxfId="10">
      <formula>"&lt;vuoto&gt;"</formula>
    </cfRule>
  </conditionalFormatting>
  <conditionalFormatting sqref="G43">
    <cfRule type="cellIs" priority="7" operator="equal" aboveAverage="0" equalAverage="0" bottom="0" percent="0" rank="0" text="" dxfId="11">
      <formula>"&lt;vuoto&gt;"</formula>
    </cfRule>
  </conditionalFormatting>
  <conditionalFormatting sqref="G44:G47">
    <cfRule type="cellIs" priority="8" operator="equal" aboveAverage="0" equalAverage="0" bottom="0" percent="0" rank="0" text="" dxfId="12">
      <formula>"&lt;vuoto&gt;"</formula>
    </cfRule>
  </conditionalFormatting>
  <conditionalFormatting sqref="G59">
    <cfRule type="cellIs" priority="9" operator="equal" aboveAverage="0" equalAverage="0" bottom="0" percent="0" rank="0" text="" dxfId="13">
      <formula>"&lt;vuoto&gt;"</formula>
    </cfRule>
  </conditionalFormatting>
  <conditionalFormatting sqref="C18:D18">
    <cfRule type="containsText" priority="10" operator="containsText" aboveAverage="0" equalAverage="0" bottom="0" percent="0" rank="0" text="RISPONDERE A TUTTE LE DOMANDE" dxfId="14">
      <formula>NOT(ISERROR(SEARCH("RISPONDERE A TUTTE LE DOMANDE",C18)))</formula>
    </cfRule>
  </conditionalFormatting>
  <conditionalFormatting sqref="C34:D34">
    <cfRule type="containsText" priority="11" operator="containsText" aboveAverage="0" equalAverage="0" bottom="0" percent="0" rank="0" text="RISPONDERE A TUTTE LE DOMANDE" dxfId="15">
      <formula>NOT(ISERROR(SEARCH("RISPONDERE A TUTTE LE DOMANDE",C34)))</formula>
    </cfRule>
  </conditionalFormatting>
  <conditionalFormatting sqref="C50:D50">
    <cfRule type="containsText" priority="12" operator="containsText" aboveAverage="0" equalAverage="0" bottom="0" percent="0" rank="0" text="RISPONDERE A TUTTE LE DOMANDE" dxfId="16">
      <formula>NOT(ISERROR(SEARCH("RISPONDERE A TUTTE LE DOMANDE",C50)))</formula>
    </cfRule>
  </conditionalFormatting>
  <conditionalFormatting sqref="C66:D66">
    <cfRule type="containsText" priority="13" operator="containsText" aboveAverage="0" equalAverage="0" bottom="0" percent="0" rank="0" text="RISPONDERE A TUTTE LE DOMANDE" dxfId="17">
      <formula>NOT(ISERROR(SEARCH("RISPONDERE A TUTTE LE DOMANDE",C66)))</formula>
    </cfRule>
  </conditionalFormatting>
  <conditionalFormatting sqref="E34">
    <cfRule type="cellIs" priority="14" operator="equal" aboveAverage="0" equalAverage="0" bottom="0" percent="0" rank="0" text="" dxfId="18">
      <formula>"&lt;vuoto&gt;"</formula>
    </cfRule>
  </conditionalFormatting>
  <conditionalFormatting sqref="E50">
    <cfRule type="cellIs" priority="15" operator="equal" aboveAverage="0" equalAverage="0" bottom="0" percent="0" rank="0" text="" dxfId="19">
      <formula>"&lt;vuoto&gt;"</formula>
    </cfRule>
  </conditionalFormatting>
  <conditionalFormatting sqref="E66">
    <cfRule type="cellIs" priority="16" operator="equal" aboveAverage="0" equalAverage="0" bottom="0" percent="0" rank="0" text="" dxfId="20">
      <formula>"&lt;vuoto&gt;"</formula>
    </cfRule>
  </conditionalFormatting>
  <conditionalFormatting sqref="G60:G63">
    <cfRule type="cellIs" priority="17" operator="equal" aboveAverage="0" equalAverage="0" bottom="0" percent="0" rank="0" text="" dxfId="21">
      <formula>"&lt;vuoto&gt;"</formula>
    </cfRule>
  </conditionalFormatting>
  <dataValidations count="2">
    <dataValidation allowBlank="true" operator="between" showDropDown="false" showErrorMessage="true" showInputMessage="true" sqref="G11:G15 G27:G31 G43:G47 G59:G63" type="list">
      <formula1>"sì,no,&lt;vuoto&gt;"</formula1>
      <formula2>0</formula2>
    </dataValidation>
    <dataValidation allowBlank="true" operator="between" showDropDown="false" showErrorMessage="true" showInputMessage="true" sqref="E18 E34 E50 E66" type="list">
      <formula1>support_sheet!$A$9:$A$12</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7"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5" manualBreakCount="5">
    <brk id="6" man="true" max="16383" min="0"/>
    <brk id="22" man="true" max="16383" min="0"/>
    <brk id="38" man="true" max="16383" min="0"/>
    <brk id="54" man="true" max="16383" min="0"/>
    <brk id="70" man="true" max="16383" min="0"/>
  </rowBreaks>
  <colBreaks count="1" manualBreakCount="1">
    <brk id="8" man="true" max="65535" min="0"/>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V1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6" activeCellId="0" sqref="N6"/>
    </sheetView>
  </sheetViews>
  <sheetFormatPr defaultColWidth="8.90234375" defaultRowHeight="14.4" zeroHeight="false" outlineLevelRow="0" outlineLevelCol="0"/>
  <cols>
    <col collapsed="false" customWidth="true" hidden="false" outlineLevel="0" max="1" min="1" style="89" width="1.66"/>
    <col collapsed="false" customWidth="true" hidden="false" outlineLevel="0" max="2" min="2" style="90" width="9"/>
    <col collapsed="false" customWidth="true" hidden="false" outlineLevel="0" max="3" min="3" style="89" width="19.66"/>
    <col collapsed="false" customWidth="false" hidden="false" outlineLevel="0" max="4" min="4" style="89" width="8.89"/>
    <col collapsed="false" customWidth="true" hidden="false" outlineLevel="0" max="5" min="5" style="89" width="57.88"/>
    <col collapsed="false" customWidth="true" hidden="false" outlineLevel="0" max="6" min="6" style="89" width="16.89"/>
    <col collapsed="false" customWidth="true" hidden="false" outlineLevel="0" max="7" min="7" style="89" width="26.56"/>
    <col collapsed="false" customWidth="true" hidden="false" outlineLevel="0" max="8" min="8" style="89" width="7.88"/>
    <col collapsed="false" customWidth="true" hidden="false" outlineLevel="0" max="11" min="9" style="90" width="4.33"/>
    <col collapsed="false" customWidth="true" hidden="false" outlineLevel="0" max="12" min="12" style="29" width="13.78"/>
    <col collapsed="false" customWidth="true" hidden="false" outlineLevel="0" max="13" min="13" style="29" width="9.66"/>
    <col collapsed="false" customWidth="true" hidden="false" outlineLevel="0" max="14" min="14" style="91" width="18.77"/>
    <col collapsed="false" customWidth="true" hidden="false" outlineLevel="0" max="15" min="15" style="89" width="1.66"/>
    <col collapsed="false" customWidth="false" hidden="false" outlineLevel="0" max="16" min="16" style="89" width="8.89"/>
    <col collapsed="false" customWidth="true" hidden="false" outlineLevel="0" max="17" min="17" style="89" width="57.11"/>
    <col collapsed="false" customWidth="false" hidden="false" outlineLevel="0" max="1024" min="18" style="89" width="8.89"/>
  </cols>
  <sheetData>
    <row r="1" customFormat="false" ht="9" hidden="false" customHeight="true" outlineLevel="0" collapsed="false"/>
    <row r="2" s="32" customFormat="true" ht="18" hidden="false" customHeight="false" outlineLevel="0" collapsed="false">
      <c r="B2" s="33" t="str">
        <f aca="false">support_sheet!O7</f>
        <v>FASE 5. VALUTAZIONE DEL LIVELLO DI RISCHIO E SELEZIONE DELLE MISURE DI SICUREZZA APPROPRIATE (TRATTAMENTO DEL RISCHIO)</v>
      </c>
      <c r="C2" s="34"/>
      <c r="D2" s="34"/>
      <c r="E2" s="34"/>
      <c r="F2" s="34"/>
      <c r="G2" s="47"/>
      <c r="H2" s="47"/>
      <c r="I2" s="92"/>
      <c r="J2" s="92"/>
      <c r="K2" s="92"/>
      <c r="L2" s="93"/>
      <c r="M2" s="93"/>
      <c r="N2" s="93"/>
      <c r="U2" s="35"/>
      <c r="V2" s="35"/>
    </row>
    <row r="3" customFormat="false" ht="6" hidden="false" customHeight="true" outlineLevel="0" collapsed="false">
      <c r="L3" s="90"/>
      <c r="M3" s="90"/>
      <c r="N3" s="94"/>
    </row>
    <row r="4" customFormat="false" ht="14.4" hidden="false" customHeight="true" outlineLevel="0" collapsed="false">
      <c r="B4" s="95" t="s">
        <v>117</v>
      </c>
      <c r="C4" s="96"/>
      <c r="D4" s="96"/>
      <c r="E4" s="96"/>
      <c r="F4" s="96"/>
      <c r="G4" s="95" t="s">
        <v>118</v>
      </c>
      <c r="H4" s="96"/>
      <c r="I4" s="97"/>
      <c r="J4" s="97"/>
      <c r="K4" s="97"/>
      <c r="L4" s="96"/>
      <c r="M4" s="96"/>
      <c r="N4" s="98"/>
    </row>
    <row r="5" customFormat="false" ht="14.4" hidden="false" customHeight="false" outlineLevel="0" collapsed="false">
      <c r="B5" s="99" t="s">
        <v>119</v>
      </c>
      <c r="D5" s="100" t="str">
        <f aca="false">support_sheet!K33</f>
        <v>Da Stimare</v>
      </c>
      <c r="G5" s="101" t="str">
        <f aca="false">support_sheet!I3</f>
        <v>TM1. DISTRUZIONE DI DATI O SUPPORTI</v>
      </c>
      <c r="I5" s="101" t="str">
        <f aca="false">support_sheet!I6</f>
        <v>TM4. ALTERAZIONE DI DATI</v>
      </c>
      <c r="N5" s="94"/>
    </row>
    <row r="6" customFormat="false" ht="14.4" hidden="false" customHeight="false" outlineLevel="0" collapsed="false">
      <c r="B6" s="99" t="s">
        <v>120</v>
      </c>
      <c r="D6" s="100" t="str">
        <f aca="false">IF(support_sheet!Q30,VLOOKUP(support_sheet!P37,support_sheet!$B$9:$C$11,2,0),"Non Stimata")</f>
        <v>Non Stimata</v>
      </c>
      <c r="G6" s="101" t="str">
        <f aca="false">support_sheet!I4</f>
        <v>TM2. INDISPONIBILITÀ DI STRUMENTI</v>
      </c>
      <c r="I6" s="101" t="str">
        <f aca="false">support_sheet!I7</f>
        <v>TM5. DIVULGAZIONE DI DATI</v>
      </c>
    </row>
    <row r="7" customFormat="false" ht="12" hidden="false" customHeight="false" outlineLevel="0" collapsed="false">
      <c r="B7" s="102" t="s">
        <v>121</v>
      </c>
      <c r="C7" s="103"/>
      <c r="D7" s="104" t="str">
        <f aca="false">support_sheet!T18</f>
        <v>Non Calcolato</v>
      </c>
      <c r="E7" s="103"/>
      <c r="F7" s="103"/>
      <c r="G7" s="105" t="str">
        <f aca="false">support_sheet!I5</f>
        <v>TM3. PERDITA DI SUPPORTI</v>
      </c>
      <c r="H7" s="103"/>
      <c r="I7" s="105" t="str">
        <f aca="false">support_sheet!I8</f>
        <v>TM6. ACCESSO NON AUTORIZZATO A DATI</v>
      </c>
      <c r="J7" s="106"/>
      <c r="K7" s="106"/>
      <c r="L7" s="103"/>
      <c r="M7" s="103"/>
      <c r="N7" s="107"/>
    </row>
    <row r="8" customFormat="false" ht="14.4" hidden="false" customHeight="false" outlineLevel="0" collapsed="false">
      <c r="B8" s="89"/>
    </row>
    <row r="9" customFormat="false" ht="14.4" hidden="false" customHeight="false" outlineLevel="0" collapsed="false">
      <c r="B9" s="80" t="s">
        <v>122</v>
      </c>
      <c r="C9" s="80"/>
      <c r="D9" s="80"/>
      <c r="E9" s="80"/>
      <c r="F9" s="80"/>
      <c r="G9" s="81"/>
      <c r="H9" s="108"/>
      <c r="I9" s="109"/>
      <c r="J9" s="109"/>
      <c r="K9" s="109"/>
      <c r="L9" s="110"/>
      <c r="M9" s="110"/>
      <c r="N9" s="111"/>
    </row>
    <row r="10" customFormat="false" ht="9" hidden="false" customHeight="true" outlineLevel="0" collapsed="false">
      <c r="B10" s="89"/>
    </row>
    <row r="11" customFormat="false" ht="14.4" hidden="false" customHeight="false" outlineLevel="0" collapsed="false">
      <c r="B11" s="89"/>
      <c r="H11" s="112" t="s">
        <v>123</v>
      </c>
      <c r="I11" s="112"/>
      <c r="J11" s="112"/>
      <c r="K11" s="112"/>
    </row>
    <row r="12" customFormat="false" ht="14.4" hidden="false" customHeight="true" outlineLevel="0" collapsed="false">
      <c r="B12" s="113" t="s">
        <v>124</v>
      </c>
      <c r="C12" s="114" t="s">
        <v>125</v>
      </c>
      <c r="D12" s="113" t="s">
        <v>126</v>
      </c>
      <c r="E12" s="114" t="s">
        <v>127</v>
      </c>
      <c r="F12" s="114"/>
      <c r="G12" s="114" t="s">
        <v>128</v>
      </c>
      <c r="H12" s="115" t="s">
        <v>129</v>
      </c>
      <c r="I12" s="116" t="s">
        <v>130</v>
      </c>
      <c r="J12" s="116" t="s">
        <v>131</v>
      </c>
      <c r="K12" s="116" t="s">
        <v>132</v>
      </c>
      <c r="L12" s="113" t="s">
        <v>133</v>
      </c>
      <c r="M12" s="113" t="s">
        <v>134</v>
      </c>
      <c r="N12" s="113" t="s">
        <v>135</v>
      </c>
      <c r="O12" s="113"/>
      <c r="P12" s="113"/>
      <c r="S12" s="113"/>
      <c r="T12" s="113"/>
      <c r="U12" s="113"/>
      <c r="V12" s="113"/>
    </row>
    <row r="13" customFormat="false" ht="59.4" hidden="false" customHeight="true" outlineLevel="0" collapsed="false">
      <c r="B13" s="117" t="str">
        <f aca="false">IF(support_sheet!$S$18=0,"",IF(AND(VLOOKUP(H13,support_sheet!$A$15:$B$17,2,0)&lt;=support_sheet!$S$18,OR(AND(I13="x",support_sheet!$M$11),AND('5.Misure'!J13="x",support_sheet!$M$12),AND('5.Misure'!K13="x",support_sheet!$M$13))),"&gt;&gt;&gt;",""))</f>
        <v/>
      </c>
      <c r="C13" s="118" t="s">
        <v>136</v>
      </c>
      <c r="D13" s="119" t="s">
        <v>137</v>
      </c>
      <c r="E13" s="120" t="s">
        <v>138</v>
      </c>
      <c r="F13" s="120"/>
      <c r="G13" s="118" t="s">
        <v>139</v>
      </c>
      <c r="H13" s="117" t="s">
        <v>140</v>
      </c>
      <c r="I13" s="117" t="s">
        <v>141</v>
      </c>
      <c r="J13" s="117" t="s">
        <v>141</v>
      </c>
      <c r="K13" s="117" t="s">
        <v>141</v>
      </c>
      <c r="L13" s="121"/>
      <c r="M13" s="122"/>
      <c r="N13" s="123"/>
    </row>
    <row r="14" customFormat="false" ht="59.4" hidden="false" customHeight="true" outlineLevel="0" collapsed="false">
      <c r="B14" s="117" t="str">
        <f aca="false">IF(support_sheet!$S$18=0,"",IF(AND(VLOOKUP(H14,support_sheet!$A$15:$B$17,2,0)&lt;=support_sheet!$S$18,OR(AND(I14="x",support_sheet!$M$11),AND('5.Misure'!J14="x",support_sheet!$M$12),AND('5.Misure'!K14="x",support_sheet!$M$13))),"&gt;&gt;&gt;",""))</f>
        <v/>
      </c>
      <c r="C14" s="118" t="s">
        <v>136</v>
      </c>
      <c r="D14" s="119" t="s">
        <v>142</v>
      </c>
      <c r="E14" s="118" t="s">
        <v>143</v>
      </c>
      <c r="F14" s="118"/>
      <c r="G14" s="118" t="s">
        <v>139</v>
      </c>
      <c r="H14" s="117" t="s">
        <v>140</v>
      </c>
      <c r="I14" s="117" t="s">
        <v>141</v>
      </c>
      <c r="J14" s="117" t="s">
        <v>141</v>
      </c>
      <c r="K14" s="117" t="s">
        <v>141</v>
      </c>
      <c r="L14" s="121"/>
      <c r="M14" s="122"/>
      <c r="N14" s="123"/>
    </row>
    <row r="15" customFormat="false" ht="59.4" hidden="false" customHeight="true" outlineLevel="0" collapsed="false">
      <c r="B15" s="117" t="str">
        <f aca="false">IF(support_sheet!$S$18=0,"",IF(AND(VLOOKUP(H15,support_sheet!$A$15:$B$17,2,0)&lt;=support_sheet!$S$18,OR(AND(I15="x",support_sheet!$M$11),AND('5.Misure'!J15="x",support_sheet!$M$12),AND('5.Misure'!K15="x",support_sheet!$M$13))),"&gt;&gt;&gt;",""))</f>
        <v/>
      </c>
      <c r="C15" s="118" t="s">
        <v>136</v>
      </c>
      <c r="D15" s="119" t="s">
        <v>144</v>
      </c>
      <c r="E15" s="118" t="s">
        <v>145</v>
      </c>
      <c r="F15" s="118"/>
      <c r="G15" s="118" t="s">
        <v>139</v>
      </c>
      <c r="H15" s="117" t="s">
        <v>146</v>
      </c>
      <c r="I15" s="117" t="s">
        <v>141</v>
      </c>
      <c r="J15" s="117" t="s">
        <v>141</v>
      </c>
      <c r="K15" s="117" t="s">
        <v>141</v>
      </c>
      <c r="L15" s="121"/>
      <c r="M15" s="122"/>
      <c r="N15" s="123"/>
    </row>
    <row r="16" customFormat="false" ht="59.4" hidden="false" customHeight="true" outlineLevel="0" collapsed="false">
      <c r="B16" s="117" t="str">
        <f aca="false">IF(support_sheet!$S$18=0,"",IF(AND(VLOOKUP(H16,support_sheet!$A$15:$B$17,2,0)&lt;=support_sheet!$S$18,OR(AND(I16="x",support_sheet!$M$11),AND('5.Misure'!J16="x",support_sheet!$M$12),AND('5.Misure'!K16="x",support_sheet!$M$13))),"&gt;&gt;&gt;",""))</f>
        <v/>
      </c>
      <c r="C16" s="118" t="s">
        <v>136</v>
      </c>
      <c r="D16" s="119" t="s">
        <v>147</v>
      </c>
      <c r="E16" s="118" t="s">
        <v>148</v>
      </c>
      <c r="F16" s="118"/>
      <c r="G16" s="118" t="s">
        <v>139</v>
      </c>
      <c r="H16" s="117" t="s">
        <v>146</v>
      </c>
      <c r="I16" s="117" t="s">
        <v>141</v>
      </c>
      <c r="J16" s="117" t="s">
        <v>141</v>
      </c>
      <c r="K16" s="117" t="s">
        <v>141</v>
      </c>
      <c r="L16" s="121"/>
      <c r="M16" s="122"/>
      <c r="N16" s="123"/>
    </row>
    <row r="17" customFormat="false" ht="59.4" hidden="false" customHeight="true" outlineLevel="0" collapsed="false">
      <c r="B17" s="117" t="str">
        <f aca="false">IF(support_sheet!$S$18=0,"",IF(AND(VLOOKUP(H17,support_sheet!$A$15:$B$17,2,0)&lt;=support_sheet!$S$18,OR(AND(I17="x",support_sheet!$M$11),AND('5.Misure'!J17="x",support_sheet!$M$12),AND('5.Misure'!K17="x",support_sheet!$M$13))),"&gt;&gt;&gt;",""))</f>
        <v/>
      </c>
      <c r="C17" s="118" t="s">
        <v>136</v>
      </c>
      <c r="D17" s="119" t="s">
        <v>149</v>
      </c>
      <c r="E17" s="118" t="s">
        <v>150</v>
      </c>
      <c r="F17" s="118"/>
      <c r="G17" s="118" t="s">
        <v>139</v>
      </c>
      <c r="H17" s="117" t="s">
        <v>146</v>
      </c>
      <c r="I17" s="117" t="s">
        <v>141</v>
      </c>
      <c r="J17" s="117" t="s">
        <v>141</v>
      </c>
      <c r="K17" s="117" t="s">
        <v>141</v>
      </c>
      <c r="L17" s="121"/>
      <c r="M17" s="122"/>
      <c r="N17" s="123"/>
    </row>
    <row r="18" customFormat="false" ht="59.4" hidden="false" customHeight="true" outlineLevel="0" collapsed="false">
      <c r="B18" s="117" t="str">
        <f aca="false">IF(support_sheet!$S$18=0,"",IF(AND(VLOOKUP(H18,support_sheet!$A$15:$B$17,2,0)&lt;=support_sheet!$S$18,OR(AND(I18="x",support_sheet!$M$11),AND('5.Misure'!J18="x",support_sheet!$M$12),AND('5.Misure'!K18="x",support_sheet!$M$13))),"&gt;&gt;&gt;",""))</f>
        <v/>
      </c>
      <c r="C18" s="118" t="s">
        <v>136</v>
      </c>
      <c r="D18" s="119" t="s">
        <v>151</v>
      </c>
      <c r="E18" s="118" t="s">
        <v>152</v>
      </c>
      <c r="F18" s="118"/>
      <c r="G18" s="118" t="s">
        <v>139</v>
      </c>
      <c r="H18" s="117" t="s">
        <v>153</v>
      </c>
      <c r="I18" s="117" t="s">
        <v>141</v>
      </c>
      <c r="J18" s="117" t="s">
        <v>141</v>
      </c>
      <c r="K18" s="117" t="s">
        <v>141</v>
      </c>
      <c r="L18" s="121"/>
      <c r="M18" s="122"/>
      <c r="N18" s="123"/>
    </row>
    <row r="19" customFormat="false" ht="59.4" hidden="false" customHeight="true" outlineLevel="0" collapsed="false">
      <c r="B19" s="117" t="str">
        <f aca="false">IF(support_sheet!$S$18=0,"",IF(AND(VLOOKUP(H19,support_sheet!$A$15:$B$17,2,0)&lt;=support_sheet!$S$18,OR(AND(I19="x",support_sheet!$M$11),AND('5.Misure'!J19="x",support_sheet!$M$12),AND('5.Misure'!K19="x",support_sheet!$M$13))),"&gt;&gt;&gt;",""))</f>
        <v/>
      </c>
      <c r="C19" s="118" t="s">
        <v>154</v>
      </c>
      <c r="D19" s="119" t="s">
        <v>155</v>
      </c>
      <c r="E19" s="118" t="s">
        <v>156</v>
      </c>
      <c r="F19" s="118"/>
      <c r="G19" s="118" t="s">
        <v>157</v>
      </c>
      <c r="H19" s="117" t="s">
        <v>140</v>
      </c>
      <c r="I19" s="117" t="s">
        <v>141</v>
      </c>
      <c r="J19" s="117" t="s">
        <v>141</v>
      </c>
      <c r="K19" s="117" t="s">
        <v>141</v>
      </c>
      <c r="L19" s="121"/>
      <c r="M19" s="122"/>
      <c r="N19" s="123"/>
    </row>
    <row r="20" customFormat="false" ht="59.4" hidden="false" customHeight="true" outlineLevel="0" collapsed="false">
      <c r="B20" s="117" t="str">
        <f aca="false">IF(support_sheet!$S$18=0,"",IF(AND(VLOOKUP(H20,support_sheet!$A$15:$B$17,2,0)&lt;=support_sheet!$S$18,OR(AND(I20="x",support_sheet!$M$11),AND('5.Misure'!J20="x",support_sheet!$M$12),AND('5.Misure'!K20="x",support_sheet!$M$13))),"&gt;&gt;&gt;",""))</f>
        <v/>
      </c>
      <c r="C20" s="118" t="s">
        <v>154</v>
      </c>
      <c r="D20" s="119" t="s">
        <v>158</v>
      </c>
      <c r="E20" s="118" t="s">
        <v>159</v>
      </c>
      <c r="F20" s="118"/>
      <c r="G20" s="118" t="s">
        <v>157</v>
      </c>
      <c r="H20" s="117" t="s">
        <v>140</v>
      </c>
      <c r="I20" s="117" t="s">
        <v>141</v>
      </c>
      <c r="J20" s="117" t="s">
        <v>141</v>
      </c>
      <c r="K20" s="117" t="s">
        <v>141</v>
      </c>
      <c r="L20" s="121"/>
      <c r="M20" s="122"/>
      <c r="N20" s="123"/>
    </row>
    <row r="21" customFormat="false" ht="59.4" hidden="false" customHeight="true" outlineLevel="0" collapsed="false">
      <c r="B21" s="117" t="str">
        <f aca="false">IF(support_sheet!$S$18=0,"",IF(AND(VLOOKUP(H21,support_sheet!$A$15:$B$17,2,0)&lt;=support_sheet!$S$18,OR(AND(I21="x",support_sheet!$M$11),AND('5.Misure'!J21="x",support_sheet!$M$12),AND('5.Misure'!K21="x",support_sheet!$M$13))),"&gt;&gt;&gt;",""))</f>
        <v/>
      </c>
      <c r="C21" s="118" t="s">
        <v>154</v>
      </c>
      <c r="D21" s="119" t="s">
        <v>160</v>
      </c>
      <c r="E21" s="118" t="s">
        <v>161</v>
      </c>
      <c r="F21" s="118"/>
      <c r="G21" s="118" t="s">
        <v>157</v>
      </c>
      <c r="H21" s="117" t="s">
        <v>146</v>
      </c>
      <c r="I21" s="117" t="s">
        <v>141</v>
      </c>
      <c r="J21" s="117" t="s">
        <v>141</v>
      </c>
      <c r="K21" s="117" t="s">
        <v>141</v>
      </c>
      <c r="L21" s="121"/>
      <c r="M21" s="122"/>
      <c r="N21" s="123"/>
    </row>
    <row r="22" customFormat="false" ht="59.4" hidden="false" customHeight="true" outlineLevel="0" collapsed="false">
      <c r="B22" s="117" t="str">
        <f aca="false">IF(support_sheet!$S$18=0,"",IF(AND(VLOOKUP(H22,support_sheet!$A$15:$B$17,2,0)&lt;=support_sheet!$S$18,OR(AND(I22="x",support_sheet!$M$11),AND('5.Misure'!J22="x",support_sheet!$M$12),AND('5.Misure'!K22="x",support_sheet!$M$13))),"&gt;&gt;&gt;",""))</f>
        <v/>
      </c>
      <c r="C22" s="118" t="s">
        <v>154</v>
      </c>
      <c r="D22" s="119" t="s">
        <v>162</v>
      </c>
      <c r="E22" s="118" t="s">
        <v>163</v>
      </c>
      <c r="F22" s="118"/>
      <c r="G22" s="118" t="s">
        <v>157</v>
      </c>
      <c r="H22" s="117" t="s">
        <v>153</v>
      </c>
      <c r="I22" s="117" t="s">
        <v>141</v>
      </c>
      <c r="J22" s="117" t="s">
        <v>141</v>
      </c>
      <c r="K22" s="117" t="s">
        <v>141</v>
      </c>
      <c r="L22" s="121"/>
      <c r="M22" s="122"/>
      <c r="N22" s="123"/>
    </row>
    <row r="23" customFormat="false" ht="59.4" hidden="false" customHeight="true" outlineLevel="0" collapsed="false">
      <c r="B23" s="117" t="str">
        <f aca="false">IF(support_sheet!$S$18=0,"",IF(AND(VLOOKUP(H23,support_sheet!$A$15:$B$17,2,0)&lt;=support_sheet!$S$18,OR(AND(I23="x",support_sheet!$M$11),AND('5.Misure'!J23="x",support_sheet!$M$12),AND('5.Misure'!K23="x",support_sheet!$M$13))),"&gt;&gt;&gt;",""))</f>
        <v/>
      </c>
      <c r="C23" s="118" t="s">
        <v>154</v>
      </c>
      <c r="D23" s="119" t="s">
        <v>164</v>
      </c>
      <c r="E23" s="118" t="s">
        <v>165</v>
      </c>
      <c r="F23" s="118"/>
      <c r="G23" s="118" t="s">
        <v>157</v>
      </c>
      <c r="H23" s="117" t="s">
        <v>153</v>
      </c>
      <c r="I23" s="117" t="s">
        <v>141</v>
      </c>
      <c r="J23" s="117" t="s">
        <v>141</v>
      </c>
      <c r="K23" s="117" t="s">
        <v>141</v>
      </c>
      <c r="L23" s="121"/>
      <c r="M23" s="122"/>
      <c r="N23" s="123"/>
    </row>
    <row r="24" customFormat="false" ht="59.4" hidden="false" customHeight="true" outlineLevel="0" collapsed="false">
      <c r="B24" s="117" t="str">
        <f aca="false">IF(support_sheet!$S$18=0,"",IF(AND(VLOOKUP(H24,support_sheet!$A$15:$B$17,2,0)&lt;=support_sheet!$S$18,OR(AND(I24="x",support_sheet!$M$11),AND('5.Misure'!J24="x",support_sheet!$M$12),AND('5.Misure'!K24="x",support_sheet!$M$13))),"&gt;&gt;&gt;",""))</f>
        <v/>
      </c>
      <c r="C24" s="118" t="s">
        <v>166</v>
      </c>
      <c r="D24" s="119" t="s">
        <v>167</v>
      </c>
      <c r="E24" s="118" t="s">
        <v>168</v>
      </c>
      <c r="F24" s="118"/>
      <c r="G24" s="118" t="s">
        <v>169</v>
      </c>
      <c r="H24" s="117" t="s">
        <v>140</v>
      </c>
      <c r="I24" s="117"/>
      <c r="J24" s="117" t="s">
        <v>141</v>
      </c>
      <c r="K24" s="117" t="s">
        <v>141</v>
      </c>
      <c r="L24" s="121"/>
      <c r="M24" s="122"/>
      <c r="N24" s="123"/>
    </row>
    <row r="25" customFormat="false" ht="59.4" hidden="false" customHeight="true" outlineLevel="0" collapsed="false">
      <c r="B25" s="117" t="str">
        <f aca="false">IF(support_sheet!$S$18=0,"",IF(AND(VLOOKUP(H25,support_sheet!$A$15:$B$17,2,0)&lt;=support_sheet!$S$18,OR(AND(I25="x",support_sheet!$M$11),AND('5.Misure'!J25="x",support_sheet!$M$12),AND('5.Misure'!K25="x",support_sheet!$M$13))),"&gt;&gt;&gt;",""))</f>
        <v/>
      </c>
      <c r="C25" s="118" t="s">
        <v>166</v>
      </c>
      <c r="D25" s="119" t="s">
        <v>170</v>
      </c>
      <c r="E25" s="118" t="s">
        <v>171</v>
      </c>
      <c r="F25" s="118"/>
      <c r="G25" s="118" t="s">
        <v>169</v>
      </c>
      <c r="H25" s="117" t="s">
        <v>146</v>
      </c>
      <c r="I25" s="117"/>
      <c r="J25" s="117" t="s">
        <v>141</v>
      </c>
      <c r="K25" s="117" t="s">
        <v>141</v>
      </c>
      <c r="L25" s="121"/>
      <c r="M25" s="122"/>
      <c r="N25" s="123"/>
    </row>
    <row r="26" customFormat="false" ht="59.4" hidden="false" customHeight="true" outlineLevel="0" collapsed="false">
      <c r="B26" s="117" t="str">
        <f aca="false">IF(support_sheet!$S$18=0,"",IF(AND(VLOOKUP(H26,support_sheet!$A$15:$B$17,2,0)&lt;=support_sheet!$S$18,OR(AND(I26="x",support_sheet!$M$11),AND('5.Misure'!J26="x",support_sheet!$M$12),AND('5.Misure'!K26="x",support_sheet!$M$13))),"&gt;&gt;&gt;",""))</f>
        <v/>
      </c>
      <c r="C26" s="118" t="s">
        <v>166</v>
      </c>
      <c r="D26" s="119" t="s">
        <v>172</v>
      </c>
      <c r="E26" s="118" t="s">
        <v>173</v>
      </c>
      <c r="F26" s="118"/>
      <c r="G26" s="118" t="s">
        <v>169</v>
      </c>
      <c r="H26" s="117" t="s">
        <v>146</v>
      </c>
      <c r="I26" s="117"/>
      <c r="J26" s="117" t="s">
        <v>141</v>
      </c>
      <c r="K26" s="117" t="s">
        <v>141</v>
      </c>
      <c r="L26" s="121"/>
      <c r="M26" s="122"/>
      <c r="N26" s="123"/>
    </row>
    <row r="27" customFormat="false" ht="59.4" hidden="false" customHeight="true" outlineLevel="0" collapsed="false">
      <c r="B27" s="117" t="str">
        <f aca="false">IF(support_sheet!$S$18=0,"",IF(AND(VLOOKUP(H27,support_sheet!$A$15:$B$17,2,0)&lt;=support_sheet!$S$18,OR(AND(I27="x",support_sheet!$M$11),AND('5.Misure'!J27="x",support_sheet!$M$12),AND('5.Misure'!K27="x",support_sheet!$M$13))),"&gt;&gt;&gt;",""))</f>
        <v/>
      </c>
      <c r="C27" s="118" t="s">
        <v>166</v>
      </c>
      <c r="D27" s="119" t="s">
        <v>174</v>
      </c>
      <c r="E27" s="118" t="s">
        <v>175</v>
      </c>
      <c r="F27" s="118"/>
      <c r="G27" s="118" t="s">
        <v>169</v>
      </c>
      <c r="H27" s="117" t="s">
        <v>153</v>
      </c>
      <c r="I27" s="117"/>
      <c r="J27" s="117" t="s">
        <v>141</v>
      </c>
      <c r="K27" s="117" t="s">
        <v>141</v>
      </c>
      <c r="L27" s="121"/>
      <c r="M27" s="122"/>
      <c r="N27" s="123"/>
    </row>
    <row r="28" customFormat="false" ht="59.4" hidden="false" customHeight="true" outlineLevel="0" collapsed="false">
      <c r="B28" s="117" t="str">
        <f aca="false">IF(support_sheet!$S$18=0,"",IF(AND(VLOOKUP(H28,support_sheet!$A$15:$B$17,2,0)&lt;=support_sheet!$S$18,OR(AND(I28="x",support_sheet!$M$11),AND('5.Misure'!J28="x",support_sheet!$M$12),AND('5.Misure'!K28="x",support_sheet!$M$13))),"&gt;&gt;&gt;",""))</f>
        <v/>
      </c>
      <c r="C28" s="118" t="s">
        <v>176</v>
      </c>
      <c r="D28" s="119" t="s">
        <v>177</v>
      </c>
      <c r="E28" s="118" t="s">
        <v>178</v>
      </c>
      <c r="F28" s="118"/>
      <c r="G28" s="118" t="s">
        <v>179</v>
      </c>
      <c r="H28" s="117" t="s">
        <v>140</v>
      </c>
      <c r="I28" s="117" t="s">
        <v>141</v>
      </c>
      <c r="J28" s="117" t="s">
        <v>141</v>
      </c>
      <c r="K28" s="117" t="s">
        <v>141</v>
      </c>
      <c r="L28" s="121"/>
      <c r="M28" s="122"/>
      <c r="N28" s="123"/>
    </row>
    <row r="29" customFormat="false" ht="59.4" hidden="false" customHeight="true" outlineLevel="0" collapsed="false">
      <c r="B29" s="117" t="str">
        <f aca="false">IF(support_sheet!$S$18=0,"",IF(AND(VLOOKUP(H29,support_sheet!$A$15:$B$17,2,0)&lt;=support_sheet!$S$18,OR(AND(I29="x",support_sheet!$M$11),AND('5.Misure'!J29="x",support_sheet!$M$12),AND('5.Misure'!K29="x",support_sheet!$M$13))),"&gt;&gt;&gt;",""))</f>
        <v/>
      </c>
      <c r="C29" s="118" t="s">
        <v>176</v>
      </c>
      <c r="D29" s="119" t="s">
        <v>180</v>
      </c>
      <c r="E29" s="118" t="s">
        <v>181</v>
      </c>
      <c r="F29" s="118"/>
      <c r="G29" s="118" t="s">
        <v>179</v>
      </c>
      <c r="H29" s="117" t="s">
        <v>140</v>
      </c>
      <c r="I29" s="117" t="s">
        <v>141</v>
      </c>
      <c r="J29" s="117" t="s">
        <v>141</v>
      </c>
      <c r="K29" s="117" t="s">
        <v>141</v>
      </c>
      <c r="L29" s="121"/>
      <c r="M29" s="122"/>
      <c r="N29" s="123"/>
    </row>
    <row r="30" customFormat="false" ht="59.4" hidden="false" customHeight="true" outlineLevel="0" collapsed="false">
      <c r="B30" s="117" t="str">
        <f aca="false">IF(support_sheet!$S$18=0,"",IF(AND(VLOOKUP(H30,support_sheet!$A$15:$B$17,2,0)&lt;=support_sheet!$S$18,OR(AND(I30="x",support_sheet!$M$11),AND('5.Misure'!J30="x",support_sheet!$M$12),AND('5.Misure'!K30="x",support_sheet!$M$13))),"&gt;&gt;&gt;",""))</f>
        <v/>
      </c>
      <c r="C30" s="118" t="s">
        <v>176</v>
      </c>
      <c r="D30" s="119" t="s">
        <v>182</v>
      </c>
      <c r="E30" s="118" t="s">
        <v>183</v>
      </c>
      <c r="F30" s="118"/>
      <c r="G30" s="118" t="s">
        <v>179</v>
      </c>
      <c r="H30" s="117" t="s">
        <v>146</v>
      </c>
      <c r="I30" s="117" t="s">
        <v>141</v>
      </c>
      <c r="J30" s="117" t="s">
        <v>141</v>
      </c>
      <c r="K30" s="117" t="s">
        <v>141</v>
      </c>
      <c r="L30" s="121"/>
      <c r="M30" s="122"/>
      <c r="N30" s="123"/>
    </row>
    <row r="31" customFormat="false" ht="59.4" hidden="false" customHeight="true" outlineLevel="0" collapsed="false">
      <c r="B31" s="117" t="str">
        <f aca="false">IF(support_sheet!$S$18=0,"",IF(AND(VLOOKUP(H31,support_sheet!$A$15:$B$17,2,0)&lt;=support_sheet!$S$18,OR(AND(I31="x",support_sheet!$M$11),AND('5.Misure'!J31="x",support_sheet!$M$12),AND('5.Misure'!K31="x",support_sheet!$M$13))),"&gt;&gt;&gt;",""))</f>
        <v/>
      </c>
      <c r="C31" s="118" t="s">
        <v>176</v>
      </c>
      <c r="D31" s="119" t="s">
        <v>184</v>
      </c>
      <c r="E31" s="118" t="s">
        <v>185</v>
      </c>
      <c r="F31" s="118"/>
      <c r="G31" s="118" t="s">
        <v>179</v>
      </c>
      <c r="H31" s="117" t="s">
        <v>153</v>
      </c>
      <c r="I31" s="117" t="s">
        <v>141</v>
      </c>
      <c r="J31" s="117" t="s">
        <v>141</v>
      </c>
      <c r="K31" s="117" t="s">
        <v>141</v>
      </c>
      <c r="L31" s="121"/>
      <c r="M31" s="122"/>
      <c r="N31" s="123"/>
    </row>
    <row r="32" customFormat="false" ht="59.4" hidden="false" customHeight="true" outlineLevel="0" collapsed="false">
      <c r="B32" s="117" t="str">
        <f aca="false">IF(support_sheet!$S$18=0,"",IF(AND(VLOOKUP(H32,support_sheet!$A$15:$B$17,2,0)&lt;=support_sheet!$S$18,OR(AND(I32="x",support_sheet!$M$11),AND('5.Misure'!J32="x",support_sheet!$M$12),AND('5.Misure'!K32="x",support_sheet!$M$13))),"&gt;&gt;&gt;",""))</f>
        <v/>
      </c>
      <c r="C32" s="118" t="s">
        <v>186</v>
      </c>
      <c r="D32" s="119" t="s">
        <v>187</v>
      </c>
      <c r="E32" s="118" t="s">
        <v>188</v>
      </c>
      <c r="F32" s="118"/>
      <c r="G32" s="118" t="s">
        <v>189</v>
      </c>
      <c r="H32" s="117" t="s">
        <v>140</v>
      </c>
      <c r="I32" s="117" t="s">
        <v>141</v>
      </c>
      <c r="J32" s="117" t="s">
        <v>141</v>
      </c>
      <c r="K32" s="117" t="s">
        <v>141</v>
      </c>
      <c r="L32" s="121"/>
      <c r="M32" s="122"/>
      <c r="N32" s="123"/>
    </row>
    <row r="33" customFormat="false" ht="59.4" hidden="false" customHeight="true" outlineLevel="0" collapsed="false">
      <c r="B33" s="117" t="str">
        <f aca="false">IF(support_sheet!$S$18=0,"",IF(AND(VLOOKUP(H33,support_sheet!$A$15:$B$17,2,0)&lt;=support_sheet!$S$18,OR(AND(I33="x",support_sheet!$M$11),AND('5.Misure'!J33="x",support_sheet!$M$12),AND('5.Misure'!K33="x",support_sheet!$M$13))),"&gt;&gt;&gt;",""))</f>
        <v/>
      </c>
      <c r="C33" s="118" t="s">
        <v>186</v>
      </c>
      <c r="D33" s="119" t="s">
        <v>190</v>
      </c>
      <c r="E33" s="118" t="s">
        <v>191</v>
      </c>
      <c r="F33" s="118"/>
      <c r="G33" s="118" t="s">
        <v>189</v>
      </c>
      <c r="H33" s="117" t="s">
        <v>140</v>
      </c>
      <c r="I33" s="117" t="s">
        <v>141</v>
      </c>
      <c r="J33" s="117" t="s">
        <v>141</v>
      </c>
      <c r="K33" s="117" t="s">
        <v>141</v>
      </c>
      <c r="L33" s="121"/>
      <c r="M33" s="122"/>
      <c r="N33" s="123"/>
    </row>
    <row r="34" customFormat="false" ht="59.4" hidden="false" customHeight="true" outlineLevel="0" collapsed="false">
      <c r="B34" s="117" t="str">
        <f aca="false">IF(support_sheet!$S$18=0,"",IF(AND(VLOOKUP(H34,support_sheet!$A$15:$B$17,2,0)&lt;=support_sheet!$S$18,OR(AND(I34="x",support_sheet!$M$11),AND('5.Misure'!J34="x",support_sheet!$M$12),AND('5.Misure'!K34="x",support_sheet!$M$13))),"&gt;&gt;&gt;",""))</f>
        <v/>
      </c>
      <c r="C34" s="118" t="s">
        <v>186</v>
      </c>
      <c r="D34" s="119" t="s">
        <v>192</v>
      </c>
      <c r="E34" s="118" t="s">
        <v>193</v>
      </c>
      <c r="F34" s="118"/>
      <c r="G34" s="118" t="s">
        <v>189</v>
      </c>
      <c r="H34" s="117" t="s">
        <v>146</v>
      </c>
      <c r="I34" s="117" t="s">
        <v>141</v>
      </c>
      <c r="J34" s="117" t="s">
        <v>141</v>
      </c>
      <c r="K34" s="117" t="s">
        <v>141</v>
      </c>
      <c r="L34" s="121"/>
      <c r="M34" s="122"/>
      <c r="N34" s="123"/>
    </row>
    <row r="35" customFormat="false" ht="59.4" hidden="false" customHeight="true" outlineLevel="0" collapsed="false">
      <c r="B35" s="117" t="str">
        <f aca="false">IF(support_sheet!$S$18=0,"",IF(AND(VLOOKUP(H35,support_sheet!$A$15:$B$17,2,0)&lt;=support_sheet!$S$18,OR(AND(I35="x",support_sheet!$M$11),AND('5.Misure'!J35="x",support_sheet!$M$12),AND('5.Misure'!K35="x",support_sheet!$M$13))),"&gt;&gt;&gt;",""))</f>
        <v/>
      </c>
      <c r="C35" s="118" t="s">
        <v>194</v>
      </c>
      <c r="D35" s="119" t="s">
        <v>195</v>
      </c>
      <c r="E35" s="118" t="s">
        <v>196</v>
      </c>
      <c r="F35" s="118"/>
      <c r="G35" s="118" t="s">
        <v>197</v>
      </c>
      <c r="H35" s="117" t="s">
        <v>140</v>
      </c>
      <c r="I35" s="117" t="s">
        <v>141</v>
      </c>
      <c r="J35" s="117" t="s">
        <v>141</v>
      </c>
      <c r="K35" s="117" t="s">
        <v>141</v>
      </c>
      <c r="L35" s="121"/>
      <c r="M35" s="122"/>
      <c r="N35" s="123"/>
    </row>
    <row r="36" customFormat="false" ht="59.4" hidden="false" customHeight="true" outlineLevel="0" collapsed="false">
      <c r="B36" s="117" t="str">
        <f aca="false">IF(support_sheet!$S$18=0,"",IF(AND(VLOOKUP(H36,support_sheet!$A$15:$B$17,2,0)&lt;=support_sheet!$S$18,OR(AND(I36="x",support_sheet!$M$11),AND('5.Misure'!J36="x",support_sheet!$M$12),AND('5.Misure'!K36="x",support_sheet!$M$13))),"&gt;&gt;&gt;",""))</f>
        <v/>
      </c>
      <c r="C36" s="118" t="s">
        <v>194</v>
      </c>
      <c r="D36" s="119" t="s">
        <v>198</v>
      </c>
      <c r="E36" s="118" t="s">
        <v>199</v>
      </c>
      <c r="F36" s="118"/>
      <c r="G36" s="118" t="s">
        <v>197</v>
      </c>
      <c r="H36" s="117" t="s">
        <v>140</v>
      </c>
      <c r="I36" s="117" t="s">
        <v>141</v>
      </c>
      <c r="J36" s="117" t="s">
        <v>141</v>
      </c>
      <c r="K36" s="117" t="s">
        <v>141</v>
      </c>
      <c r="L36" s="121"/>
      <c r="M36" s="122"/>
      <c r="N36" s="123"/>
    </row>
    <row r="37" customFormat="false" ht="59.4" hidden="false" customHeight="true" outlineLevel="0" collapsed="false">
      <c r="B37" s="117" t="str">
        <f aca="false">IF(support_sheet!$S$18=0,"",IF(AND(VLOOKUP(H37,support_sheet!$A$15:$B$17,2,0)&lt;=support_sheet!$S$18,OR(AND(I37="x",support_sheet!$M$11),AND('5.Misure'!J37="x",support_sheet!$M$12),AND('5.Misure'!K37="x",support_sheet!$M$13))),"&gt;&gt;&gt;",""))</f>
        <v/>
      </c>
      <c r="C37" s="118" t="s">
        <v>194</v>
      </c>
      <c r="D37" s="119" t="s">
        <v>200</v>
      </c>
      <c r="E37" s="118" t="s">
        <v>201</v>
      </c>
      <c r="F37" s="118"/>
      <c r="G37" s="118" t="s">
        <v>197</v>
      </c>
      <c r="H37" s="117" t="s">
        <v>140</v>
      </c>
      <c r="I37" s="117" t="s">
        <v>141</v>
      </c>
      <c r="J37" s="117" t="s">
        <v>141</v>
      </c>
      <c r="K37" s="117" t="s">
        <v>141</v>
      </c>
      <c r="L37" s="121"/>
      <c r="M37" s="122"/>
      <c r="N37" s="123"/>
    </row>
    <row r="38" customFormat="false" ht="59.4" hidden="false" customHeight="true" outlineLevel="0" collapsed="false">
      <c r="B38" s="117" t="str">
        <f aca="false">IF(support_sheet!$S$18=0,"",IF(AND(VLOOKUP(H38,support_sheet!$A$15:$B$17,2,0)&lt;=support_sheet!$S$18,OR(AND(I38="x",support_sheet!$M$11),AND('5.Misure'!J38="x",support_sheet!$M$12),AND('5.Misure'!K38="x",support_sheet!$M$13))),"&gt;&gt;&gt;",""))</f>
        <v/>
      </c>
      <c r="C38" s="118" t="s">
        <v>194</v>
      </c>
      <c r="D38" s="119" t="s">
        <v>202</v>
      </c>
      <c r="E38" s="118" t="s">
        <v>203</v>
      </c>
      <c r="F38" s="118"/>
      <c r="G38" s="118" t="s">
        <v>197</v>
      </c>
      <c r="H38" s="117" t="s">
        <v>146</v>
      </c>
      <c r="I38" s="117" t="s">
        <v>141</v>
      </c>
      <c r="J38" s="117" t="s">
        <v>141</v>
      </c>
      <c r="K38" s="117" t="s">
        <v>141</v>
      </c>
      <c r="L38" s="121"/>
      <c r="M38" s="122"/>
      <c r="N38" s="123"/>
    </row>
    <row r="39" customFormat="false" ht="59.4" hidden="false" customHeight="true" outlineLevel="0" collapsed="false">
      <c r="B39" s="117" t="str">
        <f aca="false">IF(support_sheet!$S$18=0,"",IF(AND(VLOOKUP(H39,support_sheet!$A$15:$B$17,2,0)&lt;=support_sheet!$S$18,OR(AND(I39="x",support_sheet!$M$11),AND('5.Misure'!J39="x",support_sheet!$M$12),AND('5.Misure'!K39="x",support_sheet!$M$13))),"&gt;&gt;&gt;",""))</f>
        <v/>
      </c>
      <c r="C39" s="118" t="s">
        <v>194</v>
      </c>
      <c r="D39" s="119" t="s">
        <v>204</v>
      </c>
      <c r="E39" s="118" t="s">
        <v>205</v>
      </c>
      <c r="F39" s="118"/>
      <c r="G39" s="118" t="s">
        <v>197</v>
      </c>
      <c r="H39" s="117" t="s">
        <v>153</v>
      </c>
      <c r="I39" s="117" t="s">
        <v>141</v>
      </c>
      <c r="J39" s="117" t="s">
        <v>141</v>
      </c>
      <c r="K39" s="117" t="s">
        <v>141</v>
      </c>
      <c r="L39" s="121"/>
      <c r="M39" s="122"/>
      <c r="N39" s="123"/>
    </row>
    <row r="40" customFormat="false" ht="59.4" hidden="false" customHeight="true" outlineLevel="0" collapsed="false">
      <c r="B40" s="117" t="str">
        <f aca="false">IF(support_sheet!$S$18=0,"",IF(AND(VLOOKUP(H40,support_sheet!$A$15:$B$17,2,0)&lt;=support_sheet!$S$18,OR(AND(I40="x",support_sheet!$M$11),AND('5.Misure'!J40="x",support_sheet!$M$12),AND('5.Misure'!K40="x",support_sheet!$M$13))),"&gt;&gt;&gt;",""))</f>
        <v/>
      </c>
      <c r="C40" s="118" t="s">
        <v>206</v>
      </c>
      <c r="D40" s="119" t="s">
        <v>207</v>
      </c>
      <c r="E40" s="118" t="s">
        <v>208</v>
      </c>
      <c r="F40" s="118"/>
      <c r="G40" s="118" t="s">
        <v>209</v>
      </c>
      <c r="H40" s="117" t="s">
        <v>140</v>
      </c>
      <c r="I40" s="117" t="s">
        <v>141</v>
      </c>
      <c r="J40" s="117" t="s">
        <v>141</v>
      </c>
      <c r="K40" s="117" t="s">
        <v>141</v>
      </c>
      <c r="L40" s="121"/>
      <c r="M40" s="122"/>
      <c r="N40" s="123"/>
    </row>
    <row r="41" customFormat="false" ht="59.4" hidden="false" customHeight="true" outlineLevel="0" collapsed="false">
      <c r="B41" s="117" t="str">
        <f aca="false">IF(support_sheet!$S$18=0,"",IF(AND(VLOOKUP(H41,support_sheet!$A$15:$B$17,2,0)&lt;=support_sheet!$S$18,OR(AND(I41="x",support_sheet!$M$11),AND('5.Misure'!J41="x",support_sheet!$M$12),AND('5.Misure'!K41="x",support_sheet!$M$13))),"&gt;&gt;&gt;",""))</f>
        <v/>
      </c>
      <c r="C41" s="118" t="s">
        <v>206</v>
      </c>
      <c r="D41" s="119" t="s">
        <v>210</v>
      </c>
      <c r="E41" s="118" t="s">
        <v>211</v>
      </c>
      <c r="F41" s="118"/>
      <c r="G41" s="118" t="s">
        <v>209</v>
      </c>
      <c r="H41" s="117" t="s">
        <v>140</v>
      </c>
      <c r="I41" s="117" t="s">
        <v>141</v>
      </c>
      <c r="J41" s="117" t="s">
        <v>141</v>
      </c>
      <c r="K41" s="117" t="s">
        <v>141</v>
      </c>
      <c r="L41" s="121"/>
      <c r="M41" s="122"/>
      <c r="N41" s="123"/>
    </row>
    <row r="42" customFormat="false" ht="59.4" hidden="false" customHeight="true" outlineLevel="0" collapsed="false">
      <c r="B42" s="117" t="str">
        <f aca="false">IF(support_sheet!$S$18=0,"",IF(AND(VLOOKUP(H42,support_sheet!$A$15:$B$17,2,0)&lt;=support_sheet!$S$18,OR(AND(I42="x",support_sheet!$M$11),AND('5.Misure'!J42="x",support_sheet!$M$12),AND('5.Misure'!K42="x",support_sheet!$M$13))),"&gt;&gt;&gt;",""))</f>
        <v/>
      </c>
      <c r="C42" s="118" t="s">
        <v>206</v>
      </c>
      <c r="D42" s="119" t="s">
        <v>212</v>
      </c>
      <c r="E42" s="118" t="s">
        <v>213</v>
      </c>
      <c r="F42" s="118"/>
      <c r="G42" s="118" t="s">
        <v>209</v>
      </c>
      <c r="H42" s="117" t="s">
        <v>146</v>
      </c>
      <c r="I42" s="117" t="s">
        <v>141</v>
      </c>
      <c r="J42" s="117" t="s">
        <v>141</v>
      </c>
      <c r="K42" s="117" t="s">
        <v>141</v>
      </c>
      <c r="L42" s="121"/>
      <c r="M42" s="122"/>
      <c r="N42" s="123"/>
    </row>
    <row r="43" customFormat="false" ht="59.4" hidden="false" customHeight="true" outlineLevel="0" collapsed="false">
      <c r="B43" s="117" t="str">
        <f aca="false">IF(support_sheet!$S$18=0,"",IF(AND(VLOOKUP(H43,support_sheet!$A$15:$B$17,2,0)&lt;=support_sheet!$S$18,OR(AND(I43="x",support_sheet!$M$11),AND('5.Misure'!J43="x",support_sheet!$M$12),AND('5.Misure'!K43="x",support_sheet!$M$13))),"&gt;&gt;&gt;",""))</f>
        <v/>
      </c>
      <c r="C43" s="118" t="s">
        <v>206</v>
      </c>
      <c r="D43" s="119" t="s">
        <v>214</v>
      </c>
      <c r="E43" s="118" t="s">
        <v>215</v>
      </c>
      <c r="F43" s="118"/>
      <c r="G43" s="118" t="s">
        <v>209</v>
      </c>
      <c r="H43" s="117" t="s">
        <v>153</v>
      </c>
      <c r="I43" s="117" t="s">
        <v>141</v>
      </c>
      <c r="J43" s="117" t="s">
        <v>141</v>
      </c>
      <c r="K43" s="117" t="s">
        <v>141</v>
      </c>
      <c r="L43" s="121"/>
      <c r="M43" s="122"/>
      <c r="N43" s="123"/>
    </row>
    <row r="44" customFormat="false" ht="59.4" hidden="false" customHeight="true" outlineLevel="0" collapsed="false">
      <c r="B44" s="117" t="str">
        <f aca="false">IF(support_sheet!$S$18=0,"",IF(AND(VLOOKUP(H44,support_sheet!$A$15:$B$17,2,0)&lt;=support_sheet!$S$18,OR(AND(I44="x",support_sheet!$M$11),AND('5.Misure'!J44="x",support_sheet!$M$12),AND('5.Misure'!K44="x",support_sheet!$M$13))),"&gt;&gt;&gt;",""))</f>
        <v/>
      </c>
      <c r="C44" s="118" t="s">
        <v>216</v>
      </c>
      <c r="D44" s="119" t="s">
        <v>217</v>
      </c>
      <c r="E44" s="118" t="s">
        <v>218</v>
      </c>
      <c r="F44" s="118"/>
      <c r="G44" s="118" t="s">
        <v>219</v>
      </c>
      <c r="H44" s="117" t="s">
        <v>140</v>
      </c>
      <c r="I44" s="117" t="s">
        <v>141</v>
      </c>
      <c r="J44" s="117"/>
      <c r="K44" s="117"/>
      <c r="L44" s="121"/>
      <c r="M44" s="122"/>
      <c r="N44" s="123"/>
    </row>
    <row r="45" customFormat="false" ht="59.4" hidden="false" customHeight="true" outlineLevel="0" collapsed="false">
      <c r="B45" s="117" t="str">
        <f aca="false">IF(support_sheet!$S$18=0,"",IF(AND(VLOOKUP(H45,support_sheet!$A$15:$B$17,2,0)&lt;=support_sheet!$S$18,OR(AND(I45="x",support_sheet!$M$11),AND('5.Misure'!J45="x",support_sheet!$M$12),AND('5.Misure'!K45="x",support_sheet!$M$13))),"&gt;&gt;&gt;",""))</f>
        <v/>
      </c>
      <c r="C45" s="118" t="s">
        <v>216</v>
      </c>
      <c r="D45" s="119" t="s">
        <v>220</v>
      </c>
      <c r="E45" s="118" t="s">
        <v>221</v>
      </c>
      <c r="F45" s="118"/>
      <c r="G45" s="118" t="s">
        <v>219</v>
      </c>
      <c r="H45" s="117" t="s">
        <v>146</v>
      </c>
      <c r="I45" s="117" t="s">
        <v>141</v>
      </c>
      <c r="J45" s="117"/>
      <c r="K45" s="117"/>
      <c r="L45" s="121"/>
      <c r="M45" s="122"/>
      <c r="N45" s="123"/>
    </row>
    <row r="46" customFormat="false" ht="59.4" hidden="false" customHeight="true" outlineLevel="0" collapsed="false">
      <c r="B46" s="117" t="str">
        <f aca="false">IF(support_sheet!$S$18=0,"",IF(AND(VLOOKUP(H46,support_sheet!$A$15:$B$17,2,0)&lt;=support_sheet!$S$18,OR(AND(I46="x",support_sheet!$M$11),AND('5.Misure'!J46="x",support_sheet!$M$12),AND('5.Misure'!K46="x",support_sheet!$M$13))),"&gt;&gt;&gt;",""))</f>
        <v/>
      </c>
      <c r="C46" s="118" t="s">
        <v>216</v>
      </c>
      <c r="D46" s="119" t="s">
        <v>222</v>
      </c>
      <c r="E46" s="118" t="s">
        <v>223</v>
      </c>
      <c r="F46" s="118"/>
      <c r="G46" s="118" t="s">
        <v>219</v>
      </c>
      <c r="H46" s="117" t="s">
        <v>146</v>
      </c>
      <c r="I46" s="117" t="s">
        <v>141</v>
      </c>
      <c r="J46" s="117"/>
      <c r="K46" s="117"/>
      <c r="L46" s="121"/>
      <c r="M46" s="122"/>
      <c r="N46" s="123"/>
    </row>
    <row r="47" customFormat="false" ht="59.4" hidden="false" customHeight="true" outlineLevel="0" collapsed="false">
      <c r="B47" s="117" t="str">
        <f aca="false">IF(support_sheet!$S$18=0,"",IF(AND(VLOOKUP(H47,support_sheet!$A$15:$B$17,2,0)&lt;=support_sheet!$S$18,OR(AND(I47="x",support_sheet!$M$11),AND('5.Misure'!J47="x",support_sheet!$M$12),AND('5.Misure'!K47="x",support_sheet!$M$13))),"&gt;&gt;&gt;",""))</f>
        <v/>
      </c>
      <c r="C47" s="118" t="s">
        <v>216</v>
      </c>
      <c r="D47" s="119" t="s">
        <v>224</v>
      </c>
      <c r="E47" s="118" t="s">
        <v>225</v>
      </c>
      <c r="F47" s="118"/>
      <c r="G47" s="118" t="s">
        <v>219</v>
      </c>
      <c r="H47" s="117" t="s">
        <v>153</v>
      </c>
      <c r="I47" s="117" t="s">
        <v>141</v>
      </c>
      <c r="J47" s="117"/>
      <c r="K47" s="117"/>
      <c r="L47" s="121"/>
      <c r="M47" s="122"/>
      <c r="N47" s="123"/>
    </row>
    <row r="48" customFormat="false" ht="59.4" hidden="false" customHeight="true" outlineLevel="0" collapsed="false">
      <c r="B48" s="117" t="str">
        <f aca="false">IF(support_sheet!$S$18=0,"",IF(AND(VLOOKUP(H48,support_sheet!$A$15:$B$17,2,0)&lt;=support_sheet!$S$18,OR(AND(I48="x",support_sheet!$M$11),AND('5.Misure'!J48="x",support_sheet!$M$12),AND('5.Misure'!K48="x",support_sheet!$M$13))),"&gt;&gt;&gt;",""))</f>
        <v/>
      </c>
      <c r="C48" s="118" t="s">
        <v>216</v>
      </c>
      <c r="D48" s="119" t="s">
        <v>226</v>
      </c>
      <c r="E48" s="118" t="s">
        <v>227</v>
      </c>
      <c r="F48" s="118"/>
      <c r="G48" s="118" t="s">
        <v>219</v>
      </c>
      <c r="H48" s="117" t="s">
        <v>153</v>
      </c>
      <c r="I48" s="117" t="s">
        <v>141</v>
      </c>
      <c r="J48" s="117"/>
      <c r="K48" s="117"/>
      <c r="L48" s="121"/>
      <c r="M48" s="122"/>
      <c r="N48" s="123"/>
    </row>
    <row r="49" customFormat="false" ht="59.4" hidden="false" customHeight="true" outlineLevel="0" collapsed="false">
      <c r="B49" s="117" t="str">
        <f aca="false">IF(support_sheet!$S$18=0,"",IF(AND(VLOOKUP(H49,support_sheet!$A$15:$B$17,2,0)&lt;=support_sheet!$S$18,OR(AND(I49="x",support_sheet!$M$11),AND('5.Misure'!J49="x",support_sheet!$M$12),AND('5.Misure'!K49="x",support_sheet!$M$13))),"&gt;&gt;&gt;",""))</f>
        <v/>
      </c>
      <c r="C49" s="118" t="s">
        <v>228</v>
      </c>
      <c r="D49" s="119" t="s">
        <v>229</v>
      </c>
      <c r="E49" s="118" t="s">
        <v>230</v>
      </c>
      <c r="F49" s="118"/>
      <c r="G49" s="118" t="s">
        <v>231</v>
      </c>
      <c r="H49" s="117" t="s">
        <v>140</v>
      </c>
      <c r="I49" s="117" t="s">
        <v>141</v>
      </c>
      <c r="J49" s="117" t="s">
        <v>141</v>
      </c>
      <c r="K49" s="117" t="s">
        <v>141</v>
      </c>
      <c r="L49" s="121"/>
      <c r="M49" s="122"/>
      <c r="N49" s="123"/>
    </row>
    <row r="50" customFormat="false" ht="59.4" hidden="false" customHeight="true" outlineLevel="0" collapsed="false">
      <c r="B50" s="117" t="str">
        <f aca="false">IF(support_sheet!$S$18=0,"",IF(AND(VLOOKUP(H50,support_sheet!$A$15:$B$17,2,0)&lt;=support_sheet!$S$18,OR(AND(I50="x",support_sheet!$M$11),AND('5.Misure'!J50="x",support_sheet!$M$12),AND('5.Misure'!K50="x",support_sheet!$M$13))),"&gt;&gt;&gt;",""))</f>
        <v/>
      </c>
      <c r="C50" s="118" t="s">
        <v>228</v>
      </c>
      <c r="D50" s="119" t="s">
        <v>232</v>
      </c>
      <c r="E50" s="118" t="s">
        <v>233</v>
      </c>
      <c r="F50" s="118"/>
      <c r="G50" s="118" t="s">
        <v>231</v>
      </c>
      <c r="H50" s="117" t="s">
        <v>146</v>
      </c>
      <c r="I50" s="117" t="s">
        <v>141</v>
      </c>
      <c r="J50" s="117" t="s">
        <v>141</v>
      </c>
      <c r="K50" s="117" t="s">
        <v>141</v>
      </c>
      <c r="L50" s="121"/>
      <c r="M50" s="122"/>
      <c r="N50" s="123"/>
    </row>
    <row r="51" customFormat="false" ht="59.4" hidden="false" customHeight="true" outlineLevel="0" collapsed="false">
      <c r="B51" s="117" t="str">
        <f aca="false">IF(support_sheet!$S$18=0,"",IF(AND(VLOOKUP(H51,support_sheet!$A$15:$B$17,2,0)&lt;=support_sheet!$S$18,OR(AND(I51="x",support_sheet!$M$11),AND('5.Misure'!J51="x",support_sheet!$M$12),AND('5.Misure'!K51="x",support_sheet!$M$13))),"&gt;&gt;&gt;",""))</f>
        <v/>
      </c>
      <c r="C51" s="118" t="s">
        <v>228</v>
      </c>
      <c r="D51" s="119" t="s">
        <v>234</v>
      </c>
      <c r="E51" s="118" t="s">
        <v>235</v>
      </c>
      <c r="F51" s="118"/>
      <c r="G51" s="118" t="s">
        <v>231</v>
      </c>
      <c r="H51" s="117" t="s">
        <v>153</v>
      </c>
      <c r="I51" s="117" t="s">
        <v>141</v>
      </c>
      <c r="J51" s="117" t="s">
        <v>141</v>
      </c>
      <c r="K51" s="117" t="s">
        <v>141</v>
      </c>
      <c r="L51" s="121"/>
      <c r="M51" s="122"/>
      <c r="N51" s="123"/>
    </row>
    <row r="52" customFormat="false" ht="59.4" hidden="false" customHeight="true" outlineLevel="0" collapsed="false">
      <c r="B52" s="117" t="str">
        <f aca="false">IF(support_sheet!$S$18=0,"",IF(AND(VLOOKUP(H52,support_sheet!$A$15:$B$17,2,0)&lt;=support_sheet!$S$18,OR(AND(I52="x",support_sheet!$M$11),AND('5.Misure'!J52="x",support_sheet!$M$12),AND('5.Misure'!K52="x",support_sheet!$M$13))),"&gt;&gt;&gt;",""))</f>
        <v/>
      </c>
      <c r="C52" s="118" t="s">
        <v>236</v>
      </c>
      <c r="D52" s="119" t="s">
        <v>237</v>
      </c>
      <c r="E52" s="118" t="s">
        <v>238</v>
      </c>
      <c r="F52" s="118"/>
      <c r="G52" s="118" t="s">
        <v>239</v>
      </c>
      <c r="H52" s="117" t="s">
        <v>140</v>
      </c>
      <c r="I52" s="117" t="s">
        <v>141</v>
      </c>
      <c r="J52" s="117" t="s">
        <v>141</v>
      </c>
      <c r="K52" s="117" t="s">
        <v>141</v>
      </c>
      <c r="L52" s="121"/>
      <c r="M52" s="122"/>
      <c r="N52" s="123"/>
      <c r="P52" s="91"/>
    </row>
    <row r="53" customFormat="false" ht="59.4" hidden="false" customHeight="true" outlineLevel="0" collapsed="false">
      <c r="B53" s="117" t="str">
        <f aca="false">IF(support_sheet!$S$18=0,"",IF(AND(VLOOKUP(H53,support_sheet!$A$15:$B$17,2,0)&lt;=support_sheet!$S$18,OR(AND(I53="x",support_sheet!$M$11),AND('5.Misure'!J53="x",support_sheet!$M$12),AND('5.Misure'!K53="x",support_sheet!$M$13))),"&gt;&gt;&gt;",""))</f>
        <v/>
      </c>
      <c r="C53" s="118" t="s">
        <v>236</v>
      </c>
      <c r="D53" s="119" t="s">
        <v>240</v>
      </c>
      <c r="E53" s="118" t="s">
        <v>241</v>
      </c>
      <c r="F53" s="118"/>
      <c r="G53" s="118" t="s">
        <v>239</v>
      </c>
      <c r="H53" s="117" t="s">
        <v>146</v>
      </c>
      <c r="I53" s="117" t="s">
        <v>141</v>
      </c>
      <c r="J53" s="117" t="s">
        <v>141</v>
      </c>
      <c r="K53" s="117" t="s">
        <v>141</v>
      </c>
      <c r="L53" s="121"/>
      <c r="M53" s="122"/>
      <c r="N53" s="123"/>
    </row>
    <row r="54" customFormat="false" ht="59.4" hidden="false" customHeight="true" outlineLevel="0" collapsed="false">
      <c r="B54" s="117" t="str">
        <f aca="false">IF(support_sheet!$S$18=0,"",IF(AND(VLOOKUP(H54,support_sheet!$A$15:$B$17,2,0)&lt;=support_sheet!$S$18,OR(AND(I54="x",support_sheet!$M$11),AND('5.Misure'!J54="x",support_sheet!$M$12),AND('5.Misure'!K54="x",support_sheet!$M$13))),"&gt;&gt;&gt;",""))</f>
        <v/>
      </c>
      <c r="C54" s="118" t="s">
        <v>236</v>
      </c>
      <c r="D54" s="119" t="s">
        <v>242</v>
      </c>
      <c r="E54" s="118" t="s">
        <v>243</v>
      </c>
      <c r="F54" s="118"/>
      <c r="G54" s="118" t="s">
        <v>239</v>
      </c>
      <c r="H54" s="117" t="s">
        <v>153</v>
      </c>
      <c r="I54" s="117" t="s">
        <v>141</v>
      </c>
      <c r="J54" s="117" t="s">
        <v>141</v>
      </c>
      <c r="K54" s="117" t="s">
        <v>141</v>
      </c>
      <c r="L54" s="121"/>
      <c r="M54" s="122"/>
      <c r="N54" s="123"/>
    </row>
    <row r="55" customFormat="false" ht="59.4" hidden="false" customHeight="true" outlineLevel="0" collapsed="false">
      <c r="B55" s="117" t="str">
        <f aca="false">IF(support_sheet!$S$18=0,"",IF(AND(VLOOKUP(H55,support_sheet!$A$15:$B$17,2,0)&lt;=support_sheet!$S$18,OR(AND(I55="x",support_sheet!$M$11),AND('5.Misure'!J55="x",support_sheet!$M$12),AND('5.Misure'!K55="x",support_sheet!$M$13))),"&gt;&gt;&gt;",""))</f>
        <v/>
      </c>
      <c r="C55" s="118" t="s">
        <v>244</v>
      </c>
      <c r="D55" s="119" t="s">
        <v>245</v>
      </c>
      <c r="E55" s="118" t="s">
        <v>246</v>
      </c>
      <c r="F55" s="118"/>
      <c r="G55" s="118" t="s">
        <v>247</v>
      </c>
      <c r="H55" s="117" t="s">
        <v>140</v>
      </c>
      <c r="I55" s="117"/>
      <c r="J55" s="117" t="s">
        <v>141</v>
      </c>
      <c r="K55" s="117" t="s">
        <v>141</v>
      </c>
      <c r="L55" s="121"/>
      <c r="M55" s="122"/>
      <c r="N55" s="123"/>
    </row>
    <row r="56" customFormat="false" ht="59.4" hidden="false" customHeight="true" outlineLevel="0" collapsed="false">
      <c r="B56" s="117" t="str">
        <f aca="false">IF(support_sheet!$S$18=0,"",IF(AND(VLOOKUP(H56,support_sheet!$A$15:$B$17,2,0)&lt;=support_sheet!$S$18,OR(AND(I56="x",support_sheet!$M$11),AND('5.Misure'!J56="x",support_sheet!$M$12),AND('5.Misure'!K56="x",support_sheet!$M$13))),"&gt;&gt;&gt;",""))</f>
        <v/>
      </c>
      <c r="C56" s="118" t="s">
        <v>244</v>
      </c>
      <c r="D56" s="119" t="s">
        <v>248</v>
      </c>
      <c r="E56" s="118" t="s">
        <v>249</v>
      </c>
      <c r="F56" s="118"/>
      <c r="G56" s="118" t="s">
        <v>247</v>
      </c>
      <c r="H56" s="117" t="s">
        <v>140</v>
      </c>
      <c r="I56" s="117"/>
      <c r="J56" s="117" t="s">
        <v>141</v>
      </c>
      <c r="K56" s="117" t="s">
        <v>141</v>
      </c>
      <c r="L56" s="121"/>
      <c r="M56" s="122"/>
      <c r="N56" s="123"/>
    </row>
    <row r="57" customFormat="false" ht="59.4" hidden="false" customHeight="true" outlineLevel="0" collapsed="false">
      <c r="B57" s="117" t="str">
        <f aca="false">IF(support_sheet!$S$18=0,"",IF(AND(VLOOKUP(H57,support_sheet!$A$15:$B$17,2,0)&lt;=support_sheet!$S$18,OR(AND(I57="x",support_sheet!$M$11),AND('5.Misure'!J57="x",support_sheet!$M$12),AND('5.Misure'!K57="x",support_sheet!$M$13))),"&gt;&gt;&gt;",""))</f>
        <v/>
      </c>
      <c r="C57" s="118" t="s">
        <v>244</v>
      </c>
      <c r="D57" s="119" t="s">
        <v>250</v>
      </c>
      <c r="E57" s="118" t="s">
        <v>251</v>
      </c>
      <c r="F57" s="118"/>
      <c r="G57" s="118" t="s">
        <v>247</v>
      </c>
      <c r="H57" s="117" t="s">
        <v>140</v>
      </c>
      <c r="I57" s="117"/>
      <c r="J57" s="117" t="s">
        <v>141</v>
      </c>
      <c r="K57" s="117" t="s">
        <v>141</v>
      </c>
      <c r="L57" s="121"/>
      <c r="M57" s="122"/>
      <c r="N57" s="123"/>
    </row>
    <row r="58" customFormat="false" ht="59.4" hidden="false" customHeight="true" outlineLevel="0" collapsed="false">
      <c r="B58" s="117" t="str">
        <f aca="false">IF(support_sheet!$S$18=0,"",IF(AND(VLOOKUP(H58,support_sheet!$A$15:$B$17,2,0)&lt;=support_sheet!$S$18,OR(AND(I58="x",support_sheet!$M$11),AND('5.Misure'!J58="x",support_sheet!$M$12),AND('5.Misure'!K58="x",support_sheet!$M$13))),"&gt;&gt;&gt;",""))</f>
        <v/>
      </c>
      <c r="C58" s="118" t="s">
        <v>244</v>
      </c>
      <c r="D58" s="119" t="s">
        <v>252</v>
      </c>
      <c r="E58" s="118" t="s">
        <v>253</v>
      </c>
      <c r="F58" s="118"/>
      <c r="G58" s="118" t="s">
        <v>247</v>
      </c>
      <c r="H58" s="117" t="s">
        <v>140</v>
      </c>
      <c r="I58" s="117"/>
      <c r="J58" s="117" t="s">
        <v>141</v>
      </c>
      <c r="K58" s="117" t="s">
        <v>141</v>
      </c>
      <c r="L58" s="121"/>
      <c r="M58" s="122"/>
      <c r="N58" s="123"/>
    </row>
    <row r="59" customFormat="false" ht="59.4" hidden="false" customHeight="true" outlineLevel="0" collapsed="false">
      <c r="B59" s="117" t="str">
        <f aca="false">IF(support_sheet!$S$18=0,"",IF(AND(VLOOKUP(H59,support_sheet!$A$15:$B$17,2,0)&lt;=support_sheet!$S$18,OR(AND(I59="x",support_sheet!$M$11),AND('5.Misure'!J59="x",support_sheet!$M$12),AND('5.Misure'!K59="x",support_sheet!$M$13))),"&gt;&gt;&gt;",""))</f>
        <v/>
      </c>
      <c r="C59" s="118" t="s">
        <v>244</v>
      </c>
      <c r="D59" s="119" t="s">
        <v>254</v>
      </c>
      <c r="E59" s="118" t="s">
        <v>255</v>
      </c>
      <c r="F59" s="118"/>
      <c r="G59" s="118" t="s">
        <v>247</v>
      </c>
      <c r="H59" s="117" t="s">
        <v>146</v>
      </c>
      <c r="I59" s="117"/>
      <c r="J59" s="117" t="s">
        <v>141</v>
      </c>
      <c r="K59" s="117" t="s">
        <v>141</v>
      </c>
      <c r="L59" s="121"/>
      <c r="M59" s="122"/>
      <c r="N59" s="123"/>
    </row>
    <row r="60" customFormat="false" ht="59.4" hidden="false" customHeight="true" outlineLevel="0" collapsed="false">
      <c r="B60" s="117" t="str">
        <f aca="false">IF(support_sheet!$S$18=0,"",IF(AND(VLOOKUP(H60,support_sheet!$A$15:$B$17,2,0)&lt;=support_sheet!$S$18,OR(AND(I60="x",support_sheet!$M$11),AND('5.Misure'!J60="x",support_sheet!$M$12),AND('5.Misure'!K60="x",support_sheet!$M$13))),"&gt;&gt;&gt;",""))</f>
        <v/>
      </c>
      <c r="C60" s="118" t="s">
        <v>244</v>
      </c>
      <c r="D60" s="119" t="s">
        <v>256</v>
      </c>
      <c r="E60" s="118" t="s">
        <v>257</v>
      </c>
      <c r="F60" s="118"/>
      <c r="G60" s="118" t="s">
        <v>247</v>
      </c>
      <c r="H60" s="117" t="s">
        <v>146</v>
      </c>
      <c r="I60" s="117"/>
      <c r="J60" s="117" t="s">
        <v>141</v>
      </c>
      <c r="K60" s="117" t="s">
        <v>141</v>
      </c>
      <c r="L60" s="121"/>
      <c r="M60" s="122"/>
      <c r="N60" s="123"/>
    </row>
    <row r="61" customFormat="false" ht="59.4" hidden="false" customHeight="true" outlineLevel="0" collapsed="false">
      <c r="B61" s="117" t="str">
        <f aca="false">IF(support_sheet!$S$18=0,"",IF(AND(VLOOKUP(H61,support_sheet!$A$15:$B$17,2,0)&lt;=support_sheet!$S$18,OR(AND(I61="x",support_sheet!$M$11),AND('5.Misure'!J61="x",support_sheet!$M$12),AND('5.Misure'!K61="x",support_sheet!$M$13))),"&gt;&gt;&gt;",""))</f>
        <v/>
      </c>
      <c r="C61" s="118" t="s">
        <v>244</v>
      </c>
      <c r="D61" s="119" t="s">
        <v>258</v>
      </c>
      <c r="E61" s="118" t="s">
        <v>259</v>
      </c>
      <c r="F61" s="118"/>
      <c r="G61" s="118" t="s">
        <v>247</v>
      </c>
      <c r="H61" s="117" t="s">
        <v>153</v>
      </c>
      <c r="I61" s="117"/>
      <c r="J61" s="117" t="s">
        <v>141</v>
      </c>
      <c r="K61" s="117" t="s">
        <v>141</v>
      </c>
      <c r="L61" s="121"/>
      <c r="M61" s="122"/>
      <c r="N61" s="123"/>
    </row>
    <row r="62" customFormat="false" ht="59.4" hidden="false" customHeight="true" outlineLevel="0" collapsed="false">
      <c r="B62" s="117" t="str">
        <f aca="false">IF(support_sheet!$S$18=0,"",IF(AND(VLOOKUP(H62,support_sheet!$A$15:$B$17,2,0)&lt;=support_sheet!$S$18,OR(AND(I62="x",support_sheet!$M$11),AND('5.Misure'!J62="x",support_sheet!$M$12),AND('5.Misure'!K62="x",support_sheet!$M$13))),"&gt;&gt;&gt;",""))</f>
        <v/>
      </c>
      <c r="C62" s="118" t="s">
        <v>244</v>
      </c>
      <c r="D62" s="119" t="s">
        <v>260</v>
      </c>
      <c r="E62" s="118" t="s">
        <v>261</v>
      </c>
      <c r="F62" s="118"/>
      <c r="G62" s="118" t="s">
        <v>247</v>
      </c>
      <c r="H62" s="117" t="s">
        <v>153</v>
      </c>
      <c r="I62" s="117"/>
      <c r="J62" s="117" t="s">
        <v>141</v>
      </c>
      <c r="K62" s="117" t="s">
        <v>141</v>
      </c>
      <c r="L62" s="121"/>
      <c r="M62" s="122"/>
      <c r="N62" s="123"/>
    </row>
    <row r="63" customFormat="false" ht="59.4" hidden="false" customHeight="true" outlineLevel="0" collapsed="false">
      <c r="B63" s="117" t="str">
        <f aca="false">IF(support_sheet!$S$18=0,"",IF(AND(VLOOKUP(H63,support_sheet!$A$15:$B$17,2,0)&lt;=support_sheet!$S$18,OR(AND(I63="x",support_sheet!$M$11),AND('5.Misure'!J63="x",support_sheet!$M$12),AND('5.Misure'!K63="x",support_sheet!$M$13))),"&gt;&gt;&gt;",""))</f>
        <v/>
      </c>
      <c r="C63" s="118" t="s">
        <v>262</v>
      </c>
      <c r="D63" s="119" t="s">
        <v>263</v>
      </c>
      <c r="E63" s="118" t="s">
        <v>264</v>
      </c>
      <c r="F63" s="118"/>
      <c r="G63" s="118" t="s">
        <v>265</v>
      </c>
      <c r="H63" s="117" t="s">
        <v>140</v>
      </c>
      <c r="I63" s="117" t="s">
        <v>141</v>
      </c>
      <c r="J63" s="117" t="s">
        <v>141</v>
      </c>
      <c r="K63" s="117" t="s">
        <v>141</v>
      </c>
      <c r="L63" s="121"/>
      <c r="M63" s="122"/>
      <c r="N63" s="123"/>
    </row>
    <row r="64" customFormat="false" ht="59.4" hidden="false" customHeight="true" outlineLevel="0" collapsed="false">
      <c r="B64" s="117" t="str">
        <f aca="false">IF(support_sheet!$S$18=0,"",IF(AND(VLOOKUP(H64,support_sheet!$A$15:$B$17,2,0)&lt;=support_sheet!$S$18,OR(AND(I64="x",support_sheet!$M$11),AND('5.Misure'!J64="x",support_sheet!$M$12),AND('5.Misure'!K64="x",support_sheet!$M$13))),"&gt;&gt;&gt;",""))</f>
        <v/>
      </c>
      <c r="C64" s="118" t="s">
        <v>262</v>
      </c>
      <c r="D64" s="119" t="s">
        <v>266</v>
      </c>
      <c r="E64" s="118" t="s">
        <v>267</v>
      </c>
      <c r="F64" s="118"/>
      <c r="G64" s="118" t="s">
        <v>265</v>
      </c>
      <c r="H64" s="117" t="s">
        <v>140</v>
      </c>
      <c r="I64" s="117" t="s">
        <v>141</v>
      </c>
      <c r="J64" s="117" t="s">
        <v>141</v>
      </c>
      <c r="K64" s="117" t="s">
        <v>141</v>
      </c>
      <c r="L64" s="121"/>
      <c r="M64" s="122"/>
      <c r="N64" s="123"/>
    </row>
    <row r="65" customFormat="false" ht="59.4" hidden="false" customHeight="true" outlineLevel="0" collapsed="false">
      <c r="B65" s="117" t="str">
        <f aca="false">IF(support_sheet!$S$18=0,"",IF(AND(VLOOKUP(H65,support_sheet!$A$15:$B$17,2,0)&lt;=support_sheet!$S$18,OR(AND(I65="x",support_sheet!$M$11),AND('5.Misure'!J65="x",support_sheet!$M$12),AND('5.Misure'!K65="x",support_sheet!$M$13))),"&gt;&gt;&gt;",""))</f>
        <v/>
      </c>
      <c r="C65" s="118" t="s">
        <v>262</v>
      </c>
      <c r="D65" s="119" t="s">
        <v>268</v>
      </c>
      <c r="E65" s="118" t="s">
        <v>269</v>
      </c>
      <c r="F65" s="118"/>
      <c r="G65" s="118" t="s">
        <v>265</v>
      </c>
      <c r="H65" s="117" t="s">
        <v>146</v>
      </c>
      <c r="I65" s="117" t="s">
        <v>141</v>
      </c>
      <c r="J65" s="117" t="s">
        <v>141</v>
      </c>
      <c r="K65" s="117" t="s">
        <v>141</v>
      </c>
      <c r="L65" s="121"/>
      <c r="M65" s="122"/>
      <c r="N65" s="123"/>
    </row>
    <row r="66" customFormat="false" ht="59.4" hidden="false" customHeight="true" outlineLevel="0" collapsed="false">
      <c r="B66" s="117" t="str">
        <f aca="false">IF(support_sheet!$S$18=0,"",IF(AND(VLOOKUP(H66,support_sheet!$A$15:$B$17,2,0)&lt;=support_sheet!$S$18,OR(AND(I66="x",support_sheet!$M$11),AND('5.Misure'!J66="x",support_sheet!$M$12),AND('5.Misure'!K66="x",support_sheet!$M$13))),"&gt;&gt;&gt;",""))</f>
        <v/>
      </c>
      <c r="C66" s="118" t="s">
        <v>262</v>
      </c>
      <c r="D66" s="119" t="s">
        <v>270</v>
      </c>
      <c r="E66" s="118" t="s">
        <v>271</v>
      </c>
      <c r="F66" s="118"/>
      <c r="G66" s="118" t="s">
        <v>265</v>
      </c>
      <c r="H66" s="117" t="s">
        <v>146</v>
      </c>
      <c r="I66" s="117" t="s">
        <v>141</v>
      </c>
      <c r="J66" s="117" t="s">
        <v>141</v>
      </c>
      <c r="K66" s="117" t="s">
        <v>141</v>
      </c>
      <c r="L66" s="121"/>
      <c r="M66" s="122"/>
      <c r="N66" s="123"/>
    </row>
    <row r="67" customFormat="false" ht="59.4" hidden="false" customHeight="true" outlineLevel="0" collapsed="false">
      <c r="B67" s="117" t="str">
        <f aca="false">IF(support_sheet!$S$18=0,"",IF(AND(VLOOKUP(H67,support_sheet!$A$15:$B$17,2,0)&lt;=support_sheet!$S$18,OR(AND(I67="x",support_sheet!$M$11),AND('5.Misure'!J67="x",support_sheet!$M$12),AND('5.Misure'!K67="x",support_sheet!$M$13))),"&gt;&gt;&gt;",""))</f>
        <v/>
      </c>
      <c r="C67" s="118" t="s">
        <v>262</v>
      </c>
      <c r="D67" s="119" t="s">
        <v>272</v>
      </c>
      <c r="E67" s="118" t="s">
        <v>273</v>
      </c>
      <c r="F67" s="118"/>
      <c r="G67" s="118" t="s">
        <v>265</v>
      </c>
      <c r="H67" s="117" t="s">
        <v>146</v>
      </c>
      <c r="I67" s="117" t="s">
        <v>141</v>
      </c>
      <c r="J67" s="117" t="s">
        <v>141</v>
      </c>
      <c r="K67" s="117" t="s">
        <v>141</v>
      </c>
      <c r="L67" s="121"/>
      <c r="M67" s="122"/>
      <c r="N67" s="123"/>
    </row>
    <row r="68" customFormat="false" ht="59.4" hidden="false" customHeight="true" outlineLevel="0" collapsed="false">
      <c r="B68" s="117" t="str">
        <f aca="false">IF(support_sheet!$S$18=0,"",IF(AND(VLOOKUP(H68,support_sheet!$A$15:$B$17,2,0)&lt;=support_sheet!$S$18,OR(AND(I68="x",support_sheet!$M$11),AND('5.Misure'!J68="x",support_sheet!$M$12),AND('5.Misure'!K68="x",support_sheet!$M$13))),"&gt;&gt;&gt;",""))</f>
        <v/>
      </c>
      <c r="C68" s="118" t="s">
        <v>274</v>
      </c>
      <c r="D68" s="119" t="s">
        <v>275</v>
      </c>
      <c r="E68" s="118" t="s">
        <v>276</v>
      </c>
      <c r="F68" s="118"/>
      <c r="G68" s="118" t="s">
        <v>277</v>
      </c>
      <c r="H68" s="117" t="s">
        <v>140</v>
      </c>
      <c r="I68" s="117" t="s">
        <v>141</v>
      </c>
      <c r="J68" s="117" t="s">
        <v>141</v>
      </c>
      <c r="K68" s="117" t="s">
        <v>141</v>
      </c>
      <c r="L68" s="121"/>
      <c r="M68" s="122"/>
      <c r="N68" s="123"/>
    </row>
    <row r="69" customFormat="false" ht="59.4" hidden="false" customHeight="true" outlineLevel="0" collapsed="false">
      <c r="B69" s="117" t="str">
        <f aca="false">IF(support_sheet!$S$18=0,"",IF(AND(VLOOKUP(H69,support_sheet!$A$15:$B$17,2,0)&lt;=support_sheet!$S$18,OR(AND(I69="x",support_sheet!$M$11),AND('5.Misure'!J69="x",support_sheet!$M$12),AND('5.Misure'!K69="x",support_sheet!$M$13))),"&gt;&gt;&gt;",""))</f>
        <v/>
      </c>
      <c r="C69" s="118" t="s">
        <v>274</v>
      </c>
      <c r="D69" s="119" t="s">
        <v>278</v>
      </c>
      <c r="E69" s="118" t="s">
        <v>279</v>
      </c>
      <c r="F69" s="118"/>
      <c r="G69" s="118" t="s">
        <v>277</v>
      </c>
      <c r="H69" s="117" t="s">
        <v>140</v>
      </c>
      <c r="I69" s="117" t="s">
        <v>141</v>
      </c>
      <c r="J69" s="117" t="s">
        <v>141</v>
      </c>
      <c r="K69" s="117" t="s">
        <v>141</v>
      </c>
      <c r="L69" s="121"/>
      <c r="M69" s="122"/>
      <c r="N69" s="123"/>
    </row>
    <row r="70" customFormat="false" ht="59.4" hidden="false" customHeight="true" outlineLevel="0" collapsed="false">
      <c r="B70" s="117" t="str">
        <f aca="false">IF(support_sheet!$S$18=0,"",IF(AND(VLOOKUP(H70,support_sheet!$A$15:$B$17,2,0)&lt;=support_sheet!$S$18,OR(AND(I70="x",support_sheet!$M$11),AND('5.Misure'!J70="x",support_sheet!$M$12),AND('5.Misure'!K70="x",support_sheet!$M$13))),"&gt;&gt;&gt;",""))</f>
        <v/>
      </c>
      <c r="C70" s="118" t="s">
        <v>274</v>
      </c>
      <c r="D70" s="119" t="s">
        <v>280</v>
      </c>
      <c r="E70" s="118" t="s">
        <v>281</v>
      </c>
      <c r="F70" s="118"/>
      <c r="G70" s="118" t="s">
        <v>277</v>
      </c>
      <c r="H70" s="117" t="s">
        <v>146</v>
      </c>
      <c r="I70" s="117" t="s">
        <v>141</v>
      </c>
      <c r="J70" s="117" t="s">
        <v>141</v>
      </c>
      <c r="K70" s="117" t="s">
        <v>141</v>
      </c>
      <c r="L70" s="121"/>
      <c r="M70" s="122"/>
      <c r="N70" s="123"/>
    </row>
    <row r="71" customFormat="false" ht="59.4" hidden="false" customHeight="true" outlineLevel="0" collapsed="false">
      <c r="B71" s="117" t="str">
        <f aca="false">IF(support_sheet!$S$18=0,"",IF(AND(VLOOKUP(H71,support_sheet!$A$15:$B$17,2,0)&lt;=support_sheet!$S$18,OR(AND(I71="x",support_sheet!$M$11),AND('5.Misure'!J71="x",support_sheet!$M$12),AND('5.Misure'!K71="x",support_sheet!$M$13))),"&gt;&gt;&gt;",""))</f>
        <v/>
      </c>
      <c r="C71" s="118" t="s">
        <v>274</v>
      </c>
      <c r="D71" s="119" t="s">
        <v>282</v>
      </c>
      <c r="E71" s="118" t="s">
        <v>283</v>
      </c>
      <c r="F71" s="118"/>
      <c r="G71" s="118" t="s">
        <v>277</v>
      </c>
      <c r="H71" s="117" t="s">
        <v>146</v>
      </c>
      <c r="I71" s="117" t="s">
        <v>141</v>
      </c>
      <c r="J71" s="117" t="s">
        <v>141</v>
      </c>
      <c r="K71" s="117" t="s">
        <v>141</v>
      </c>
      <c r="L71" s="121"/>
      <c r="M71" s="122"/>
      <c r="N71" s="123"/>
    </row>
    <row r="72" customFormat="false" ht="59.4" hidden="false" customHeight="true" outlineLevel="0" collapsed="false">
      <c r="B72" s="117" t="str">
        <f aca="false">IF(support_sheet!$S$18=0,"",IF(AND(VLOOKUP(H72,support_sheet!$A$15:$B$17,2,0)&lt;=support_sheet!$S$18,OR(AND(I72="x",support_sheet!$M$11),AND('5.Misure'!J72="x",support_sheet!$M$12),AND('5.Misure'!K72="x",support_sheet!$M$13))),"&gt;&gt;&gt;",""))</f>
        <v/>
      </c>
      <c r="C72" s="118" t="s">
        <v>274</v>
      </c>
      <c r="D72" s="119" t="s">
        <v>284</v>
      </c>
      <c r="E72" s="118" t="s">
        <v>285</v>
      </c>
      <c r="F72" s="118"/>
      <c r="G72" s="118" t="s">
        <v>277</v>
      </c>
      <c r="H72" s="117" t="s">
        <v>146</v>
      </c>
      <c r="I72" s="117" t="s">
        <v>141</v>
      </c>
      <c r="J72" s="117" t="s">
        <v>141</v>
      </c>
      <c r="K72" s="117" t="s">
        <v>141</v>
      </c>
      <c r="L72" s="121"/>
      <c r="M72" s="122"/>
      <c r="N72" s="123"/>
    </row>
    <row r="73" customFormat="false" ht="59.4" hidden="false" customHeight="true" outlineLevel="0" collapsed="false">
      <c r="B73" s="117" t="str">
        <f aca="false">IF(support_sheet!$S$18=0,"",IF(AND(VLOOKUP(H73,support_sheet!$A$15:$B$17,2,0)&lt;=support_sheet!$S$18,OR(AND(I73="x",support_sheet!$M$11),AND('5.Misure'!J73="x",support_sheet!$M$12),AND('5.Misure'!K73="x",support_sheet!$M$13))),"&gt;&gt;&gt;",""))</f>
        <v/>
      </c>
      <c r="C73" s="118" t="s">
        <v>274</v>
      </c>
      <c r="D73" s="119" t="s">
        <v>286</v>
      </c>
      <c r="E73" s="118" t="s">
        <v>287</v>
      </c>
      <c r="F73" s="118"/>
      <c r="G73" s="118" t="s">
        <v>277</v>
      </c>
      <c r="H73" s="117" t="s">
        <v>153</v>
      </c>
      <c r="I73" s="117" t="s">
        <v>141</v>
      </c>
      <c r="J73" s="117" t="s">
        <v>141</v>
      </c>
      <c r="K73" s="117" t="s">
        <v>141</v>
      </c>
      <c r="L73" s="121"/>
      <c r="M73" s="122"/>
      <c r="N73" s="123"/>
    </row>
    <row r="74" customFormat="false" ht="59.4" hidden="false" customHeight="true" outlineLevel="0" collapsed="false">
      <c r="B74" s="117" t="str">
        <f aca="false">IF(support_sheet!$S$18=0,"",IF(AND(VLOOKUP(H74,support_sheet!$A$15:$B$17,2,0)&lt;=support_sheet!$S$18,OR(AND(I74="x",support_sheet!$M$11),AND('5.Misure'!J74="x",support_sheet!$M$12),AND('5.Misure'!K74="x",support_sheet!$M$13))),"&gt;&gt;&gt;",""))</f>
        <v/>
      </c>
      <c r="C74" s="118" t="s">
        <v>288</v>
      </c>
      <c r="D74" s="119" t="s">
        <v>289</v>
      </c>
      <c r="E74" s="118" t="s">
        <v>290</v>
      </c>
      <c r="F74" s="118"/>
      <c r="G74" s="118" t="s">
        <v>291</v>
      </c>
      <c r="H74" s="117" t="s">
        <v>140</v>
      </c>
      <c r="I74" s="117" t="s">
        <v>141</v>
      </c>
      <c r="J74" s="117" t="s">
        <v>141</v>
      </c>
      <c r="K74" s="117" t="s">
        <v>141</v>
      </c>
      <c r="L74" s="121"/>
      <c r="M74" s="122"/>
      <c r="N74" s="123"/>
    </row>
    <row r="75" customFormat="false" ht="59.4" hidden="false" customHeight="true" outlineLevel="0" collapsed="false">
      <c r="B75" s="117" t="str">
        <f aca="false">IF(support_sheet!$S$18=0,"",IF(AND(VLOOKUP(H75,support_sheet!$A$15:$B$17,2,0)&lt;=support_sheet!$S$18,OR(AND(I75="x",support_sheet!$M$11),AND('5.Misure'!J75="x",support_sheet!$M$12),AND('5.Misure'!K75="x",support_sheet!$M$13))),"&gt;&gt;&gt;",""))</f>
        <v/>
      </c>
      <c r="C75" s="118" t="s">
        <v>288</v>
      </c>
      <c r="D75" s="119" t="s">
        <v>292</v>
      </c>
      <c r="E75" s="118" t="s">
        <v>293</v>
      </c>
      <c r="F75" s="118"/>
      <c r="G75" s="118" t="s">
        <v>291</v>
      </c>
      <c r="H75" s="117" t="s">
        <v>140</v>
      </c>
      <c r="I75" s="117" t="s">
        <v>141</v>
      </c>
      <c r="J75" s="117" t="s">
        <v>141</v>
      </c>
      <c r="K75" s="117" t="s">
        <v>141</v>
      </c>
      <c r="L75" s="121"/>
      <c r="M75" s="122"/>
      <c r="N75" s="123"/>
    </row>
    <row r="76" customFormat="false" ht="59.4" hidden="false" customHeight="true" outlineLevel="0" collapsed="false">
      <c r="B76" s="117" t="str">
        <f aca="false">IF(support_sheet!$S$18=0,"",IF(AND(VLOOKUP(H76,support_sheet!$A$15:$B$17,2,0)&lt;=support_sheet!$S$18,OR(AND(I76="x",support_sheet!$M$11),AND('5.Misure'!J76="x",support_sheet!$M$12),AND('5.Misure'!K76="x",support_sheet!$M$13))),"&gt;&gt;&gt;",""))</f>
        <v/>
      </c>
      <c r="C76" s="118" t="s">
        <v>288</v>
      </c>
      <c r="D76" s="119" t="s">
        <v>294</v>
      </c>
      <c r="E76" s="118" t="s">
        <v>295</v>
      </c>
      <c r="F76" s="118"/>
      <c r="G76" s="118" t="s">
        <v>291</v>
      </c>
      <c r="H76" s="117" t="s">
        <v>140</v>
      </c>
      <c r="I76" s="117" t="s">
        <v>141</v>
      </c>
      <c r="J76" s="117" t="s">
        <v>141</v>
      </c>
      <c r="K76" s="117" t="s">
        <v>141</v>
      </c>
      <c r="L76" s="121"/>
      <c r="M76" s="122"/>
      <c r="N76" s="123"/>
    </row>
    <row r="77" customFormat="false" ht="59.4" hidden="false" customHeight="true" outlineLevel="0" collapsed="false">
      <c r="B77" s="117" t="str">
        <f aca="false">IF(support_sheet!$S$18=0,"",IF(AND(VLOOKUP(H77,support_sheet!$A$15:$B$17,2,0)&lt;=support_sheet!$S$18,OR(AND(I77="x",support_sheet!$M$11),AND('5.Misure'!J77="x",support_sheet!$M$12),AND('5.Misure'!K77="x",support_sheet!$M$13))),"&gt;&gt;&gt;",""))</f>
        <v/>
      </c>
      <c r="C77" s="118" t="s">
        <v>288</v>
      </c>
      <c r="D77" s="119" t="s">
        <v>296</v>
      </c>
      <c r="E77" s="118" t="s">
        <v>297</v>
      </c>
      <c r="F77" s="118"/>
      <c r="G77" s="118" t="s">
        <v>291</v>
      </c>
      <c r="H77" s="117" t="s">
        <v>140</v>
      </c>
      <c r="I77" s="117" t="s">
        <v>141</v>
      </c>
      <c r="J77" s="117" t="s">
        <v>141</v>
      </c>
      <c r="K77" s="117" t="s">
        <v>141</v>
      </c>
      <c r="L77" s="121"/>
      <c r="M77" s="122"/>
      <c r="N77" s="123"/>
    </row>
    <row r="78" customFormat="false" ht="59.4" hidden="false" customHeight="true" outlineLevel="0" collapsed="false">
      <c r="B78" s="117" t="str">
        <f aca="false">IF(support_sheet!$S$18=0,"",IF(AND(VLOOKUP(H78,support_sheet!$A$15:$B$17,2,0)&lt;=support_sheet!$S$18,OR(AND(I78="x",support_sheet!$M$11),AND('5.Misure'!J78="x",support_sheet!$M$12),AND('5.Misure'!K78="x",support_sheet!$M$13))),"&gt;&gt;&gt;",""))</f>
        <v/>
      </c>
      <c r="C78" s="118" t="s">
        <v>288</v>
      </c>
      <c r="D78" s="119" t="s">
        <v>298</v>
      </c>
      <c r="E78" s="118" t="s">
        <v>299</v>
      </c>
      <c r="F78" s="118"/>
      <c r="G78" s="118" t="s">
        <v>291</v>
      </c>
      <c r="H78" s="117" t="s">
        <v>140</v>
      </c>
      <c r="I78" s="117" t="s">
        <v>141</v>
      </c>
      <c r="J78" s="117" t="s">
        <v>141</v>
      </c>
      <c r="K78" s="117" t="s">
        <v>141</v>
      </c>
      <c r="L78" s="121"/>
      <c r="M78" s="122"/>
      <c r="N78" s="123"/>
    </row>
    <row r="79" customFormat="false" ht="59.4" hidden="false" customHeight="true" outlineLevel="0" collapsed="false">
      <c r="B79" s="117" t="str">
        <f aca="false">IF(support_sheet!$S$18=0,"",IF(AND(VLOOKUP(H79,support_sheet!$A$15:$B$17,2,0)&lt;=support_sheet!$S$18,OR(AND(I79="x",support_sheet!$M$11),AND('5.Misure'!J79="x",support_sheet!$M$12),AND('5.Misure'!K79="x",support_sheet!$M$13))),"&gt;&gt;&gt;",""))</f>
        <v/>
      </c>
      <c r="C79" s="118" t="s">
        <v>288</v>
      </c>
      <c r="D79" s="119" t="s">
        <v>300</v>
      </c>
      <c r="E79" s="118" t="s">
        <v>301</v>
      </c>
      <c r="F79" s="118"/>
      <c r="G79" s="118" t="s">
        <v>291</v>
      </c>
      <c r="H79" s="117" t="s">
        <v>146</v>
      </c>
      <c r="I79" s="117" t="s">
        <v>141</v>
      </c>
      <c r="J79" s="117" t="s">
        <v>141</v>
      </c>
      <c r="K79" s="117" t="s">
        <v>141</v>
      </c>
      <c r="L79" s="121"/>
      <c r="M79" s="122"/>
      <c r="N79" s="123"/>
    </row>
    <row r="80" customFormat="false" ht="59.4" hidden="false" customHeight="true" outlineLevel="0" collapsed="false">
      <c r="B80" s="117" t="str">
        <f aca="false">IF(support_sheet!$S$18=0,"",IF(AND(VLOOKUP(H80,support_sheet!$A$15:$B$17,2,0)&lt;=support_sheet!$S$18,OR(AND(I80="x",support_sheet!$M$11),AND('5.Misure'!J80="x",support_sheet!$M$12),AND('5.Misure'!K80="x",support_sheet!$M$13))),"&gt;&gt;&gt;",""))</f>
        <v/>
      </c>
      <c r="C80" s="118" t="s">
        <v>288</v>
      </c>
      <c r="D80" s="119" t="s">
        <v>302</v>
      </c>
      <c r="E80" s="118" t="s">
        <v>303</v>
      </c>
      <c r="F80" s="118"/>
      <c r="G80" s="118" t="s">
        <v>291</v>
      </c>
      <c r="H80" s="117" t="s">
        <v>153</v>
      </c>
      <c r="I80" s="117" t="s">
        <v>141</v>
      </c>
      <c r="J80" s="117" t="s">
        <v>141</v>
      </c>
      <c r="K80" s="117" t="s">
        <v>141</v>
      </c>
      <c r="L80" s="121"/>
      <c r="M80" s="122"/>
      <c r="N80" s="123"/>
    </row>
    <row r="81" customFormat="false" ht="59.4" hidden="false" customHeight="true" outlineLevel="0" collapsed="false">
      <c r="B81" s="117" t="str">
        <f aca="false">IF(support_sheet!$S$18=0,"",IF(AND(VLOOKUP(H81,support_sheet!$A$15:$B$17,2,0)&lt;=support_sheet!$S$18,OR(AND(I81="x",support_sheet!$M$11),AND('5.Misure'!J81="x",support_sheet!$M$12),AND('5.Misure'!K81="x",support_sheet!$M$13))),"&gt;&gt;&gt;",""))</f>
        <v/>
      </c>
      <c r="C81" s="118" t="s">
        <v>288</v>
      </c>
      <c r="D81" s="119" t="s">
        <v>304</v>
      </c>
      <c r="E81" s="118" t="s">
        <v>305</v>
      </c>
      <c r="F81" s="118"/>
      <c r="G81" s="118" t="s">
        <v>291</v>
      </c>
      <c r="H81" s="117" t="s">
        <v>153</v>
      </c>
      <c r="I81" s="117" t="s">
        <v>141</v>
      </c>
      <c r="J81" s="117" t="s">
        <v>141</v>
      </c>
      <c r="K81" s="117" t="s">
        <v>141</v>
      </c>
      <c r="L81" s="121"/>
      <c r="M81" s="122"/>
      <c r="N81" s="123"/>
    </row>
    <row r="82" customFormat="false" ht="59.4" hidden="false" customHeight="true" outlineLevel="0" collapsed="false">
      <c r="B82" s="117" t="str">
        <f aca="false">IF(support_sheet!$S$18=0,"",IF(AND(VLOOKUP(H82,support_sheet!$A$15:$B$17,2,0)&lt;=support_sheet!$S$18,OR(AND(I82="x",support_sheet!$M$11),AND('5.Misure'!J82="x",support_sheet!$M$12),AND('5.Misure'!K82="x",support_sheet!$M$13))),"&gt;&gt;&gt;",""))</f>
        <v/>
      </c>
      <c r="C82" s="118" t="s">
        <v>288</v>
      </c>
      <c r="D82" s="119" t="s">
        <v>306</v>
      </c>
      <c r="E82" s="118" t="s">
        <v>307</v>
      </c>
      <c r="F82" s="118"/>
      <c r="G82" s="118" t="s">
        <v>291</v>
      </c>
      <c r="H82" s="117" t="s">
        <v>153</v>
      </c>
      <c r="I82" s="117" t="s">
        <v>141</v>
      </c>
      <c r="J82" s="117" t="s">
        <v>141</v>
      </c>
      <c r="K82" s="117" t="s">
        <v>141</v>
      </c>
      <c r="L82" s="121"/>
      <c r="M82" s="122"/>
      <c r="N82" s="123"/>
    </row>
    <row r="83" customFormat="false" ht="59.4" hidden="false" customHeight="true" outlineLevel="0" collapsed="false">
      <c r="B83" s="117" t="str">
        <f aca="false">IF(support_sheet!$S$18=0,"",IF(AND(VLOOKUP(H83,support_sheet!$A$15:$B$17,2,0)&lt;=support_sheet!$S$18,OR(AND(I83="x",support_sheet!$M$11),AND('5.Misure'!J83="x",support_sheet!$M$12),AND('5.Misure'!K83="x",support_sheet!$M$13))),"&gt;&gt;&gt;",""))</f>
        <v/>
      </c>
      <c r="C83" s="118" t="s">
        <v>308</v>
      </c>
      <c r="D83" s="119" t="s">
        <v>309</v>
      </c>
      <c r="E83" s="118" t="s">
        <v>310</v>
      </c>
      <c r="F83" s="118"/>
      <c r="G83" s="118" t="s">
        <v>311</v>
      </c>
      <c r="H83" s="117" t="s">
        <v>140</v>
      </c>
      <c r="I83" s="117" t="s">
        <v>141</v>
      </c>
      <c r="J83" s="117" t="s">
        <v>141</v>
      </c>
      <c r="K83" s="117" t="s">
        <v>141</v>
      </c>
      <c r="L83" s="121"/>
      <c r="M83" s="122"/>
      <c r="N83" s="123"/>
    </row>
    <row r="84" customFormat="false" ht="59.4" hidden="false" customHeight="true" outlineLevel="0" collapsed="false">
      <c r="B84" s="117" t="str">
        <f aca="false">IF(support_sheet!$S$18=0,"",IF(AND(VLOOKUP(H84,support_sheet!$A$15:$B$17,2,0)&lt;=support_sheet!$S$18,OR(AND(I84="x",support_sheet!$M$11),AND('5.Misure'!J84="x",support_sheet!$M$12),AND('5.Misure'!K84="x",support_sheet!$M$13))),"&gt;&gt;&gt;",""))</f>
        <v/>
      </c>
      <c r="C84" s="118" t="s">
        <v>308</v>
      </c>
      <c r="D84" s="119" t="s">
        <v>312</v>
      </c>
      <c r="E84" s="118" t="s">
        <v>313</v>
      </c>
      <c r="F84" s="118"/>
      <c r="G84" s="118" t="s">
        <v>311</v>
      </c>
      <c r="H84" s="117" t="s">
        <v>146</v>
      </c>
      <c r="I84" s="117" t="s">
        <v>141</v>
      </c>
      <c r="J84" s="117" t="s">
        <v>141</v>
      </c>
      <c r="K84" s="117" t="s">
        <v>141</v>
      </c>
      <c r="L84" s="121"/>
      <c r="M84" s="122"/>
      <c r="N84" s="123"/>
    </row>
    <row r="85" customFormat="false" ht="59.4" hidden="false" customHeight="true" outlineLevel="0" collapsed="false">
      <c r="B85" s="117" t="str">
        <f aca="false">IF(support_sheet!$S$18=0,"",IF(AND(VLOOKUP(H85,support_sheet!$A$15:$B$17,2,0)&lt;=support_sheet!$S$18,OR(AND(I85="x",support_sheet!$M$11),AND('5.Misure'!J85="x",support_sheet!$M$12),AND('5.Misure'!K85="x",support_sheet!$M$13))),"&gt;&gt;&gt;",""))</f>
        <v/>
      </c>
      <c r="C85" s="118" t="s">
        <v>308</v>
      </c>
      <c r="D85" s="119" t="s">
        <v>314</v>
      </c>
      <c r="E85" s="118" t="s">
        <v>315</v>
      </c>
      <c r="F85" s="118"/>
      <c r="G85" s="118" t="s">
        <v>311</v>
      </c>
      <c r="H85" s="117" t="s">
        <v>146</v>
      </c>
      <c r="I85" s="117" t="s">
        <v>141</v>
      </c>
      <c r="J85" s="117" t="s">
        <v>141</v>
      </c>
      <c r="K85" s="117" t="s">
        <v>141</v>
      </c>
      <c r="L85" s="121"/>
      <c r="M85" s="122"/>
      <c r="N85" s="123"/>
    </row>
    <row r="86" customFormat="false" ht="59.4" hidden="false" customHeight="true" outlineLevel="0" collapsed="false">
      <c r="B86" s="117" t="str">
        <f aca="false">IF(support_sheet!$S$18=0,"",IF(AND(VLOOKUP(H86,support_sheet!$A$15:$B$17,2,0)&lt;=support_sheet!$S$18,OR(AND(I86="x",support_sheet!$M$11),AND('5.Misure'!J86="x",support_sheet!$M$12),AND('5.Misure'!K86="x",support_sheet!$M$13))),"&gt;&gt;&gt;",""))</f>
        <v/>
      </c>
      <c r="C86" s="118" t="s">
        <v>308</v>
      </c>
      <c r="D86" s="119" t="s">
        <v>316</v>
      </c>
      <c r="E86" s="118" t="s">
        <v>317</v>
      </c>
      <c r="F86" s="118"/>
      <c r="G86" s="118" t="s">
        <v>311</v>
      </c>
      <c r="H86" s="117" t="s">
        <v>146</v>
      </c>
      <c r="I86" s="117" t="s">
        <v>141</v>
      </c>
      <c r="J86" s="117" t="s">
        <v>141</v>
      </c>
      <c r="K86" s="117" t="s">
        <v>141</v>
      </c>
      <c r="L86" s="121"/>
      <c r="M86" s="122"/>
      <c r="N86" s="123"/>
    </row>
    <row r="87" customFormat="false" ht="59.4" hidden="false" customHeight="true" outlineLevel="0" collapsed="false">
      <c r="B87" s="117" t="str">
        <f aca="false">IF(support_sheet!$S$18=0,"",IF(AND(VLOOKUP(H87,support_sheet!$A$15:$B$17,2,0)&lt;=support_sheet!$S$18,OR(AND(I87="x",support_sheet!$M$11),AND('5.Misure'!J87="x",support_sheet!$M$12),AND('5.Misure'!K87="x",support_sheet!$M$13))),"&gt;&gt;&gt;",""))</f>
        <v/>
      </c>
      <c r="C87" s="118" t="s">
        <v>308</v>
      </c>
      <c r="D87" s="119" t="s">
        <v>318</v>
      </c>
      <c r="E87" s="118" t="s">
        <v>319</v>
      </c>
      <c r="F87" s="118"/>
      <c r="G87" s="118" t="s">
        <v>311</v>
      </c>
      <c r="H87" s="117" t="s">
        <v>153</v>
      </c>
      <c r="I87" s="117" t="s">
        <v>141</v>
      </c>
      <c r="J87" s="117" t="s">
        <v>141</v>
      </c>
      <c r="K87" s="117" t="s">
        <v>141</v>
      </c>
      <c r="L87" s="121"/>
      <c r="M87" s="122"/>
      <c r="N87" s="123"/>
    </row>
    <row r="88" customFormat="false" ht="59.4" hidden="false" customHeight="true" outlineLevel="0" collapsed="false">
      <c r="B88" s="117" t="str">
        <f aca="false">IF(support_sheet!$S$18=0,"",IF(AND(VLOOKUP(H88,support_sheet!$A$15:$B$17,2,0)&lt;=support_sheet!$S$18,OR(AND(I88="x",support_sheet!$M$11),AND('5.Misure'!J88="x",support_sheet!$M$12),AND('5.Misure'!K88="x",support_sheet!$M$13))),"&gt;&gt;&gt;",""))</f>
        <v/>
      </c>
      <c r="C88" s="118" t="s">
        <v>308</v>
      </c>
      <c r="D88" s="119" t="s">
        <v>320</v>
      </c>
      <c r="E88" s="118" t="s">
        <v>321</v>
      </c>
      <c r="F88" s="118"/>
      <c r="G88" s="118" t="s">
        <v>311</v>
      </c>
      <c r="H88" s="117" t="s">
        <v>153</v>
      </c>
      <c r="I88" s="117" t="s">
        <v>141</v>
      </c>
      <c r="J88" s="117" t="s">
        <v>141</v>
      </c>
      <c r="K88" s="117" t="s">
        <v>141</v>
      </c>
      <c r="L88" s="121"/>
      <c r="M88" s="122"/>
      <c r="N88" s="123"/>
    </row>
    <row r="89" customFormat="false" ht="59.4" hidden="false" customHeight="true" outlineLevel="0" collapsed="false">
      <c r="B89" s="117" t="str">
        <f aca="false">IF(support_sheet!$S$18=0,"",IF(AND(VLOOKUP(H89,support_sheet!$A$15:$B$17,2,0)&lt;=support_sheet!$S$18,OR(AND(I89="x",support_sheet!$M$11),AND('5.Misure'!J89="x",support_sheet!$M$12),AND('5.Misure'!K89="x",support_sheet!$M$13))),"&gt;&gt;&gt;",""))</f>
        <v/>
      </c>
      <c r="C89" s="118" t="s">
        <v>308</v>
      </c>
      <c r="D89" s="119" t="s">
        <v>322</v>
      </c>
      <c r="E89" s="118" t="s">
        <v>323</v>
      </c>
      <c r="F89" s="118"/>
      <c r="G89" s="118" t="s">
        <v>311</v>
      </c>
      <c r="H89" s="117" t="s">
        <v>153</v>
      </c>
      <c r="I89" s="117" t="s">
        <v>141</v>
      </c>
      <c r="J89" s="117" t="s">
        <v>141</v>
      </c>
      <c r="K89" s="117" t="s">
        <v>141</v>
      </c>
      <c r="L89" s="121"/>
      <c r="M89" s="122"/>
      <c r="N89" s="123"/>
    </row>
    <row r="90" customFormat="false" ht="59.4" hidden="false" customHeight="true" outlineLevel="0" collapsed="false">
      <c r="B90" s="117" t="str">
        <f aca="false">IF(support_sheet!$S$18=0,"",IF(AND(VLOOKUP(H90,support_sheet!$A$15:$B$17,2,0)&lt;=support_sheet!$S$18,OR(AND(I90="x",support_sheet!$M$11),AND('5.Misure'!J90="x",support_sheet!$M$12),AND('5.Misure'!K90="x",support_sheet!$M$13))),"&gt;&gt;&gt;",""))</f>
        <v/>
      </c>
      <c r="C90" s="118" t="s">
        <v>324</v>
      </c>
      <c r="D90" s="119" t="s">
        <v>325</v>
      </c>
      <c r="E90" s="118" t="s">
        <v>326</v>
      </c>
      <c r="F90" s="118"/>
      <c r="G90" s="118" t="s">
        <v>327</v>
      </c>
      <c r="H90" s="117" t="s">
        <v>140</v>
      </c>
      <c r="I90" s="117" t="s">
        <v>141</v>
      </c>
      <c r="J90" s="117" t="s">
        <v>141</v>
      </c>
      <c r="K90" s="117"/>
      <c r="L90" s="121"/>
      <c r="M90" s="122"/>
      <c r="N90" s="123"/>
    </row>
    <row r="91" customFormat="false" ht="59.4" hidden="false" customHeight="true" outlineLevel="0" collapsed="false">
      <c r="B91" s="117" t="str">
        <f aca="false">IF(support_sheet!$S$18=0,"",IF(AND(VLOOKUP(H91,support_sheet!$A$15:$B$17,2,0)&lt;=support_sheet!$S$18,OR(AND(I91="x",support_sheet!$M$11),AND('5.Misure'!J91="x",support_sheet!$M$12),AND('5.Misure'!K91="x",support_sheet!$M$13))),"&gt;&gt;&gt;",""))</f>
        <v/>
      </c>
      <c r="C91" s="118" t="s">
        <v>324</v>
      </c>
      <c r="D91" s="119" t="s">
        <v>328</v>
      </c>
      <c r="E91" s="118" t="s">
        <v>329</v>
      </c>
      <c r="F91" s="118"/>
      <c r="G91" s="118" t="s">
        <v>327</v>
      </c>
      <c r="H91" s="117" t="s">
        <v>140</v>
      </c>
      <c r="I91" s="117" t="s">
        <v>141</v>
      </c>
      <c r="J91" s="117" t="s">
        <v>141</v>
      </c>
      <c r="K91" s="117"/>
      <c r="L91" s="121"/>
      <c r="M91" s="122"/>
      <c r="N91" s="123"/>
    </row>
    <row r="92" customFormat="false" ht="59.4" hidden="false" customHeight="true" outlineLevel="0" collapsed="false">
      <c r="B92" s="117" t="str">
        <f aca="false">IF(support_sheet!$S$18=0,"",IF(AND(VLOOKUP(H92,support_sheet!$A$15:$B$17,2,0)&lt;=support_sheet!$S$18,OR(AND(I92="x",support_sheet!$M$11),AND('5.Misure'!J92="x",support_sheet!$M$12),AND('5.Misure'!K92="x",support_sheet!$M$13))),"&gt;&gt;&gt;",""))</f>
        <v/>
      </c>
      <c r="C92" s="118" t="s">
        <v>324</v>
      </c>
      <c r="D92" s="119" t="s">
        <v>330</v>
      </c>
      <c r="E92" s="118" t="s">
        <v>331</v>
      </c>
      <c r="F92" s="118"/>
      <c r="G92" s="118" t="s">
        <v>327</v>
      </c>
      <c r="H92" s="117" t="s">
        <v>140</v>
      </c>
      <c r="I92" s="117" t="s">
        <v>141</v>
      </c>
      <c r="J92" s="117" t="s">
        <v>141</v>
      </c>
      <c r="K92" s="117"/>
      <c r="L92" s="121"/>
      <c r="M92" s="122"/>
      <c r="N92" s="123"/>
    </row>
    <row r="93" customFormat="false" ht="59.4" hidden="false" customHeight="true" outlineLevel="0" collapsed="false">
      <c r="B93" s="117" t="str">
        <f aca="false">IF(support_sheet!$S$18=0,"",IF(AND(VLOOKUP(H93,support_sheet!$A$15:$B$17,2,0)&lt;=support_sheet!$S$18,OR(AND(I93="x",support_sheet!$M$11),AND('5.Misure'!J93="x",support_sheet!$M$12),AND('5.Misure'!K93="x",support_sheet!$M$13))),"&gt;&gt;&gt;",""))</f>
        <v/>
      </c>
      <c r="C93" s="118" t="s">
        <v>324</v>
      </c>
      <c r="D93" s="119" t="s">
        <v>332</v>
      </c>
      <c r="E93" s="118" t="s">
        <v>333</v>
      </c>
      <c r="F93" s="118"/>
      <c r="G93" s="118" t="s">
        <v>327</v>
      </c>
      <c r="H93" s="117" t="s">
        <v>140</v>
      </c>
      <c r="I93" s="117" t="s">
        <v>141</v>
      </c>
      <c r="J93" s="117" t="s">
        <v>141</v>
      </c>
      <c r="K93" s="117"/>
      <c r="L93" s="121"/>
      <c r="M93" s="122"/>
      <c r="N93" s="123"/>
    </row>
    <row r="94" customFormat="false" ht="59.4" hidden="false" customHeight="true" outlineLevel="0" collapsed="false">
      <c r="B94" s="117" t="str">
        <f aca="false">IF(support_sheet!$S$18=0,"",IF(AND(VLOOKUP(H94,support_sheet!$A$15:$B$17,2,0)&lt;=support_sheet!$S$18,OR(AND(I94="x",support_sheet!$M$11),AND('5.Misure'!J94="x",support_sheet!$M$12),AND('5.Misure'!K94="x",support_sheet!$M$13))),"&gt;&gt;&gt;",""))</f>
        <v/>
      </c>
      <c r="C94" s="118" t="s">
        <v>324</v>
      </c>
      <c r="D94" s="119" t="s">
        <v>334</v>
      </c>
      <c r="E94" s="118" t="s">
        <v>335</v>
      </c>
      <c r="F94" s="118"/>
      <c r="G94" s="118" t="s">
        <v>327</v>
      </c>
      <c r="H94" s="117" t="s">
        <v>146</v>
      </c>
      <c r="I94" s="117" t="s">
        <v>141</v>
      </c>
      <c r="J94" s="117" t="s">
        <v>141</v>
      </c>
      <c r="K94" s="117"/>
      <c r="L94" s="121"/>
      <c r="M94" s="122"/>
      <c r="N94" s="123"/>
    </row>
    <row r="95" customFormat="false" ht="59.4" hidden="false" customHeight="true" outlineLevel="0" collapsed="false">
      <c r="B95" s="117" t="str">
        <f aca="false">IF(support_sheet!$S$18=0,"",IF(AND(VLOOKUP(H95,support_sheet!$A$15:$B$17,2,0)&lt;=support_sheet!$S$18,OR(AND(I95="x",support_sheet!$M$11),AND('5.Misure'!J95="x",support_sheet!$M$12),AND('5.Misure'!K95="x",support_sheet!$M$13))),"&gt;&gt;&gt;",""))</f>
        <v/>
      </c>
      <c r="C95" s="118" t="s">
        <v>324</v>
      </c>
      <c r="D95" s="119" t="s">
        <v>336</v>
      </c>
      <c r="E95" s="118" t="s">
        <v>337</v>
      </c>
      <c r="F95" s="118"/>
      <c r="G95" s="118" t="s">
        <v>327</v>
      </c>
      <c r="H95" s="117" t="s">
        <v>146</v>
      </c>
      <c r="I95" s="117" t="s">
        <v>141</v>
      </c>
      <c r="J95" s="117" t="s">
        <v>141</v>
      </c>
      <c r="K95" s="117"/>
      <c r="L95" s="121"/>
      <c r="M95" s="122"/>
      <c r="N95" s="123"/>
    </row>
    <row r="96" customFormat="false" ht="59.4" hidden="false" customHeight="true" outlineLevel="0" collapsed="false">
      <c r="B96" s="117" t="str">
        <f aca="false">IF(support_sheet!$S$18=0,"",IF(AND(VLOOKUP(H96,support_sheet!$A$15:$B$17,2,0)&lt;=support_sheet!$S$18,OR(AND(I96="x",support_sheet!$M$11),AND('5.Misure'!J96="x",support_sheet!$M$12),AND('5.Misure'!K96="x",support_sheet!$M$13))),"&gt;&gt;&gt;",""))</f>
        <v/>
      </c>
      <c r="C96" s="118" t="s">
        <v>324</v>
      </c>
      <c r="D96" s="119" t="s">
        <v>338</v>
      </c>
      <c r="E96" s="118" t="s">
        <v>339</v>
      </c>
      <c r="F96" s="118"/>
      <c r="G96" s="118" t="s">
        <v>327</v>
      </c>
      <c r="H96" s="117" t="s">
        <v>146</v>
      </c>
      <c r="I96" s="117" t="s">
        <v>141</v>
      </c>
      <c r="J96" s="117" t="s">
        <v>141</v>
      </c>
      <c r="K96" s="117"/>
      <c r="L96" s="121"/>
      <c r="M96" s="122"/>
      <c r="N96" s="123"/>
    </row>
    <row r="97" customFormat="false" ht="59.4" hidden="false" customHeight="true" outlineLevel="0" collapsed="false">
      <c r="B97" s="117" t="str">
        <f aca="false">IF(support_sheet!$S$18=0,"",IF(AND(VLOOKUP(H97,support_sheet!$A$15:$B$17,2,0)&lt;=support_sheet!$S$18,OR(AND(I97="x",support_sheet!$M$11),AND('5.Misure'!J97="x",support_sheet!$M$12),AND('5.Misure'!K97="x",support_sheet!$M$13))),"&gt;&gt;&gt;",""))</f>
        <v/>
      </c>
      <c r="C97" s="118" t="s">
        <v>324</v>
      </c>
      <c r="D97" s="119" t="s">
        <v>340</v>
      </c>
      <c r="E97" s="118" t="s">
        <v>341</v>
      </c>
      <c r="F97" s="118"/>
      <c r="G97" s="118" t="s">
        <v>327</v>
      </c>
      <c r="H97" s="117" t="s">
        <v>146</v>
      </c>
      <c r="I97" s="117" t="s">
        <v>141</v>
      </c>
      <c r="J97" s="117" t="s">
        <v>141</v>
      </c>
      <c r="K97" s="117"/>
      <c r="L97" s="121"/>
      <c r="M97" s="122"/>
      <c r="N97" s="123"/>
    </row>
    <row r="98" customFormat="false" ht="59.4" hidden="false" customHeight="true" outlineLevel="0" collapsed="false">
      <c r="B98" s="117" t="str">
        <f aca="false">IF(support_sheet!$S$18=0,"",IF(AND(VLOOKUP(H98,support_sheet!$A$15:$B$17,2,0)&lt;=support_sheet!$S$18,OR(AND(I98="x",support_sheet!$M$11),AND('5.Misure'!J98="x",support_sheet!$M$12),AND('5.Misure'!K98="x",support_sheet!$M$13))),"&gt;&gt;&gt;",""))</f>
        <v/>
      </c>
      <c r="C98" s="118" t="s">
        <v>324</v>
      </c>
      <c r="D98" s="119" t="s">
        <v>342</v>
      </c>
      <c r="E98" s="118" t="s">
        <v>343</v>
      </c>
      <c r="F98" s="118"/>
      <c r="G98" s="118" t="s">
        <v>327</v>
      </c>
      <c r="H98" s="117" t="s">
        <v>153</v>
      </c>
      <c r="I98" s="117" t="s">
        <v>141</v>
      </c>
      <c r="J98" s="117" t="s">
        <v>141</v>
      </c>
      <c r="K98" s="117"/>
      <c r="L98" s="121"/>
      <c r="M98" s="122"/>
      <c r="N98" s="123"/>
    </row>
    <row r="99" customFormat="false" ht="59.4" hidden="false" customHeight="true" outlineLevel="0" collapsed="false">
      <c r="B99" s="117" t="str">
        <f aca="false">IF(support_sheet!$S$18=0,"",IF(AND(VLOOKUP(H99,support_sheet!$A$15:$B$17,2,0)&lt;=support_sheet!$S$18,OR(AND(I99="x",support_sheet!$M$11),AND('5.Misure'!J99="x",support_sheet!$M$12),AND('5.Misure'!K99="x",support_sheet!$M$13))),"&gt;&gt;&gt;",""))</f>
        <v/>
      </c>
      <c r="C99" s="118" t="s">
        <v>344</v>
      </c>
      <c r="D99" s="119" t="s">
        <v>345</v>
      </c>
      <c r="E99" s="118" t="s">
        <v>346</v>
      </c>
      <c r="F99" s="118"/>
      <c r="G99" s="118" t="s">
        <v>347</v>
      </c>
      <c r="H99" s="117" t="s">
        <v>140</v>
      </c>
      <c r="I99" s="117" t="s">
        <v>141</v>
      </c>
      <c r="J99" s="117" t="s">
        <v>141</v>
      </c>
      <c r="K99" s="117" t="s">
        <v>141</v>
      </c>
      <c r="L99" s="121"/>
      <c r="M99" s="122"/>
      <c r="N99" s="123"/>
    </row>
    <row r="100" customFormat="false" ht="59.4" hidden="false" customHeight="true" outlineLevel="0" collapsed="false">
      <c r="B100" s="117" t="str">
        <f aca="false">IF(support_sheet!$S$18=0,"",IF(AND(VLOOKUP(H100,support_sheet!$A$15:$B$17,2,0)&lt;=support_sheet!$S$18,OR(AND(I100="x",support_sheet!$M$11),AND('5.Misure'!J100="x",support_sheet!$M$12),AND('5.Misure'!K100="x",support_sheet!$M$13))),"&gt;&gt;&gt;",""))</f>
        <v/>
      </c>
      <c r="C100" s="118" t="s">
        <v>344</v>
      </c>
      <c r="D100" s="119" t="s">
        <v>348</v>
      </c>
      <c r="E100" s="118" t="s">
        <v>349</v>
      </c>
      <c r="F100" s="118"/>
      <c r="G100" s="118" t="s">
        <v>347</v>
      </c>
      <c r="H100" s="117" t="s">
        <v>140</v>
      </c>
      <c r="I100" s="117" t="s">
        <v>141</v>
      </c>
      <c r="J100" s="117" t="s">
        <v>141</v>
      </c>
      <c r="K100" s="117" t="s">
        <v>141</v>
      </c>
      <c r="L100" s="121"/>
      <c r="M100" s="122"/>
      <c r="N100" s="123"/>
    </row>
    <row r="101" customFormat="false" ht="59.4" hidden="false" customHeight="true" outlineLevel="0" collapsed="false">
      <c r="B101" s="117" t="str">
        <f aca="false">IF(support_sheet!$S$18=0,"",IF(AND(VLOOKUP(H101,support_sheet!$A$15:$B$17,2,0)&lt;=support_sheet!$S$18,OR(AND(I101="x",support_sheet!$M$11),AND('5.Misure'!J101="x",support_sheet!$M$12),AND('5.Misure'!K101="x",support_sheet!$M$13))),"&gt;&gt;&gt;",""))</f>
        <v/>
      </c>
      <c r="C101" s="118" t="s">
        <v>344</v>
      </c>
      <c r="D101" s="119" t="s">
        <v>350</v>
      </c>
      <c r="E101" s="118" t="s">
        <v>351</v>
      </c>
      <c r="F101" s="118"/>
      <c r="G101" s="118" t="s">
        <v>347</v>
      </c>
      <c r="H101" s="117" t="s">
        <v>140</v>
      </c>
      <c r="I101" s="117" t="s">
        <v>141</v>
      </c>
      <c r="J101" s="117" t="s">
        <v>141</v>
      </c>
      <c r="K101" s="117" t="s">
        <v>141</v>
      </c>
      <c r="L101" s="121"/>
      <c r="M101" s="122"/>
      <c r="N101" s="123"/>
    </row>
    <row r="102" customFormat="false" ht="59.4" hidden="false" customHeight="true" outlineLevel="0" collapsed="false">
      <c r="B102" s="117" t="str">
        <f aca="false">IF(support_sheet!$S$18=0,"",IF(AND(VLOOKUP(H102,support_sheet!$A$15:$B$17,2,0)&lt;=support_sheet!$S$18,OR(AND(I102="x",support_sheet!$M$11),AND('5.Misure'!J102="x",support_sheet!$M$12),AND('5.Misure'!K102="x",support_sheet!$M$13))),"&gt;&gt;&gt;",""))</f>
        <v/>
      </c>
      <c r="C102" s="118" t="s">
        <v>344</v>
      </c>
      <c r="D102" s="119" t="s">
        <v>352</v>
      </c>
      <c r="E102" s="118" t="s">
        <v>353</v>
      </c>
      <c r="F102" s="118"/>
      <c r="G102" s="118" t="s">
        <v>347</v>
      </c>
      <c r="H102" s="117" t="s">
        <v>146</v>
      </c>
      <c r="I102" s="117" t="s">
        <v>141</v>
      </c>
      <c r="J102" s="117" t="s">
        <v>141</v>
      </c>
      <c r="K102" s="117" t="s">
        <v>141</v>
      </c>
      <c r="L102" s="121"/>
      <c r="M102" s="122"/>
      <c r="N102" s="123"/>
    </row>
    <row r="103" customFormat="false" ht="59.4" hidden="false" customHeight="true" outlineLevel="0" collapsed="false">
      <c r="B103" s="117" t="str">
        <f aca="false">IF(support_sheet!$S$18=0,"",IF(AND(VLOOKUP(H103,support_sheet!$A$15:$B$17,2,0)&lt;=support_sheet!$S$18,OR(AND(I103="x",support_sheet!$M$11),AND('5.Misure'!J103="x",support_sheet!$M$12),AND('5.Misure'!K103="x",support_sheet!$M$13))),"&gt;&gt;&gt;",""))</f>
        <v/>
      </c>
      <c r="C103" s="118" t="s">
        <v>344</v>
      </c>
      <c r="D103" s="119" t="s">
        <v>354</v>
      </c>
      <c r="E103" s="118" t="s">
        <v>355</v>
      </c>
      <c r="F103" s="118"/>
      <c r="G103" s="118" t="s">
        <v>347</v>
      </c>
      <c r="H103" s="117" t="s">
        <v>146</v>
      </c>
      <c r="I103" s="117" t="s">
        <v>141</v>
      </c>
      <c r="J103" s="117" t="s">
        <v>141</v>
      </c>
      <c r="K103" s="117" t="s">
        <v>141</v>
      </c>
      <c r="L103" s="121"/>
      <c r="M103" s="122"/>
      <c r="N103" s="123"/>
    </row>
    <row r="104" customFormat="false" ht="59.4" hidden="false" customHeight="true" outlineLevel="0" collapsed="false">
      <c r="B104" s="117" t="str">
        <f aca="false">IF(support_sheet!$S$18=0,"",IF(AND(VLOOKUP(H104,support_sheet!$A$15:$B$17,2,0)&lt;=support_sheet!$S$18,OR(AND(I104="x",support_sheet!$M$11),AND('5.Misure'!J104="x",support_sheet!$M$12),AND('5.Misure'!K104="x",support_sheet!$M$13))),"&gt;&gt;&gt;",""))</f>
        <v/>
      </c>
      <c r="C104" s="118" t="s">
        <v>344</v>
      </c>
      <c r="D104" s="119" t="s">
        <v>356</v>
      </c>
      <c r="E104" s="118" t="s">
        <v>357</v>
      </c>
      <c r="F104" s="118"/>
      <c r="G104" s="118" t="s">
        <v>347</v>
      </c>
      <c r="H104" s="117" t="s">
        <v>146</v>
      </c>
      <c r="I104" s="117" t="s">
        <v>141</v>
      </c>
      <c r="J104" s="117" t="s">
        <v>141</v>
      </c>
      <c r="K104" s="117" t="s">
        <v>141</v>
      </c>
      <c r="L104" s="121"/>
      <c r="M104" s="122"/>
      <c r="N104" s="123"/>
    </row>
    <row r="105" customFormat="false" ht="59.4" hidden="false" customHeight="true" outlineLevel="0" collapsed="false">
      <c r="B105" s="117" t="str">
        <f aca="false">IF(support_sheet!$S$18=0,"",IF(AND(VLOOKUP(H105,support_sheet!$A$15:$B$17,2,0)&lt;=support_sheet!$S$18,OR(AND(I105="x",support_sheet!$M$11),AND('5.Misure'!J105="x",support_sheet!$M$12),AND('5.Misure'!K105="x",support_sheet!$M$13))),"&gt;&gt;&gt;",""))</f>
        <v/>
      </c>
      <c r="C105" s="118" t="s">
        <v>344</v>
      </c>
      <c r="D105" s="119" t="s">
        <v>358</v>
      </c>
      <c r="E105" s="118" t="s">
        <v>359</v>
      </c>
      <c r="F105" s="118"/>
      <c r="G105" s="118" t="s">
        <v>347</v>
      </c>
      <c r="H105" s="117" t="s">
        <v>146</v>
      </c>
      <c r="I105" s="117" t="s">
        <v>141</v>
      </c>
      <c r="J105" s="117" t="s">
        <v>141</v>
      </c>
      <c r="K105" s="117" t="s">
        <v>141</v>
      </c>
      <c r="L105" s="121"/>
      <c r="M105" s="122"/>
      <c r="N105" s="123"/>
    </row>
    <row r="106" customFormat="false" ht="59.4" hidden="false" customHeight="true" outlineLevel="0" collapsed="false">
      <c r="B106" s="117" t="str">
        <f aca="false">IF(support_sheet!$S$18=0,"",IF(AND(VLOOKUP(H106,support_sheet!$A$15:$B$17,2,0)&lt;=support_sheet!$S$18,OR(AND(I106="x",support_sheet!$M$11),AND('5.Misure'!J106="x",support_sheet!$M$12),AND('5.Misure'!K106="x",support_sheet!$M$13))),"&gt;&gt;&gt;",""))</f>
        <v/>
      </c>
      <c r="C106" s="118" t="s">
        <v>344</v>
      </c>
      <c r="D106" s="119" t="s">
        <v>360</v>
      </c>
      <c r="E106" s="118" t="s">
        <v>361</v>
      </c>
      <c r="F106" s="118"/>
      <c r="G106" s="118" t="s">
        <v>347</v>
      </c>
      <c r="H106" s="117" t="s">
        <v>153</v>
      </c>
      <c r="I106" s="117" t="s">
        <v>141</v>
      </c>
      <c r="J106" s="117" t="s">
        <v>141</v>
      </c>
      <c r="K106" s="117" t="s">
        <v>141</v>
      </c>
      <c r="L106" s="121"/>
      <c r="M106" s="122"/>
      <c r="N106" s="123"/>
    </row>
    <row r="107" customFormat="false" ht="59.4" hidden="false" customHeight="true" outlineLevel="0" collapsed="false">
      <c r="B107" s="117" t="str">
        <f aca="false">IF(support_sheet!$S$18=0,"",IF(AND(VLOOKUP(H107,support_sheet!$A$15:$B$17,2,0)&lt;=support_sheet!$S$18,OR(AND(I107="x",support_sheet!$M$11),AND('5.Misure'!J107="x",support_sheet!$M$12),AND('5.Misure'!K107="x",support_sheet!$M$13))),"&gt;&gt;&gt;",""))</f>
        <v/>
      </c>
      <c r="C107" s="118" t="s">
        <v>344</v>
      </c>
      <c r="D107" s="119" t="s">
        <v>362</v>
      </c>
      <c r="E107" s="118" t="s">
        <v>363</v>
      </c>
      <c r="F107" s="118"/>
      <c r="G107" s="118" t="s">
        <v>347</v>
      </c>
      <c r="H107" s="117" t="s">
        <v>153</v>
      </c>
      <c r="I107" s="117" t="s">
        <v>141</v>
      </c>
      <c r="J107" s="117" t="s">
        <v>141</v>
      </c>
      <c r="K107" s="117" t="s">
        <v>141</v>
      </c>
      <c r="L107" s="121"/>
      <c r="M107" s="122"/>
      <c r="N107" s="123"/>
    </row>
    <row r="108" customFormat="false" ht="59.4" hidden="false" customHeight="true" outlineLevel="0" collapsed="false">
      <c r="B108" s="117" t="str">
        <f aca="false">IF(support_sheet!$S$18=0,"",IF(AND(VLOOKUP(H108,support_sheet!$A$15:$B$17,2,0)&lt;=support_sheet!$S$18,OR(AND(I108="x",support_sheet!$M$11),AND('5.Misure'!J108="x",support_sheet!$M$12),AND('5.Misure'!K108="x",support_sheet!$M$13))),"&gt;&gt;&gt;",""))</f>
        <v/>
      </c>
      <c r="C108" s="118" t="s">
        <v>364</v>
      </c>
      <c r="D108" s="119" t="s">
        <v>365</v>
      </c>
      <c r="E108" s="118" t="s">
        <v>366</v>
      </c>
      <c r="F108" s="118"/>
      <c r="G108" s="118" t="s">
        <v>367</v>
      </c>
      <c r="H108" s="117" t="s">
        <v>140</v>
      </c>
      <c r="I108" s="117" t="s">
        <v>141</v>
      </c>
      <c r="J108" s="117" t="s">
        <v>141</v>
      </c>
      <c r="K108" s="117" t="s">
        <v>141</v>
      </c>
      <c r="L108" s="121"/>
      <c r="M108" s="122"/>
      <c r="N108" s="123"/>
    </row>
    <row r="109" customFormat="false" ht="59.4" hidden="false" customHeight="true" outlineLevel="0" collapsed="false">
      <c r="B109" s="117" t="str">
        <f aca="false">IF(support_sheet!$S$18=0,"",IF(AND(VLOOKUP(H109,support_sheet!$A$15:$B$17,2,0)&lt;=support_sheet!$S$18,OR(AND(I109="x",support_sheet!$M$11),AND('5.Misure'!J109="x",support_sheet!$M$12),AND('5.Misure'!K109="x",support_sheet!$M$13))),"&gt;&gt;&gt;",""))</f>
        <v/>
      </c>
      <c r="C109" s="118" t="s">
        <v>364</v>
      </c>
      <c r="D109" s="119" t="s">
        <v>368</v>
      </c>
      <c r="E109" s="118" t="s">
        <v>369</v>
      </c>
      <c r="F109" s="118"/>
      <c r="G109" s="118" t="s">
        <v>367</v>
      </c>
      <c r="H109" s="117" t="s">
        <v>140</v>
      </c>
      <c r="I109" s="117" t="s">
        <v>141</v>
      </c>
      <c r="J109" s="117" t="s">
        <v>141</v>
      </c>
      <c r="K109" s="117" t="s">
        <v>141</v>
      </c>
      <c r="L109" s="121"/>
      <c r="M109" s="122"/>
      <c r="N109" s="123"/>
    </row>
    <row r="110" customFormat="false" ht="59.4" hidden="false" customHeight="true" outlineLevel="0" collapsed="false">
      <c r="B110" s="117" t="str">
        <f aca="false">IF(support_sheet!$S$18=0,"",IF(AND(VLOOKUP(H110,support_sheet!$A$15:$B$17,2,0)&lt;=support_sheet!$S$18,OR(AND(I110="x",support_sheet!$M$11),AND('5.Misure'!J110="x",support_sheet!$M$12),AND('5.Misure'!K110="x",support_sheet!$M$13))),"&gt;&gt;&gt;",""))</f>
        <v/>
      </c>
      <c r="C110" s="118" t="s">
        <v>364</v>
      </c>
      <c r="D110" s="119" t="s">
        <v>370</v>
      </c>
      <c r="E110" s="118" t="s">
        <v>371</v>
      </c>
      <c r="F110" s="118"/>
      <c r="G110" s="118" t="s">
        <v>367</v>
      </c>
      <c r="H110" s="117" t="s">
        <v>140</v>
      </c>
      <c r="I110" s="117" t="s">
        <v>141</v>
      </c>
      <c r="J110" s="117" t="s">
        <v>141</v>
      </c>
      <c r="K110" s="117" t="s">
        <v>141</v>
      </c>
      <c r="L110" s="121"/>
      <c r="M110" s="122"/>
      <c r="N110" s="123"/>
    </row>
    <row r="111" customFormat="false" ht="59.4" hidden="false" customHeight="true" outlineLevel="0" collapsed="false">
      <c r="B111" s="117" t="str">
        <f aca="false">IF(support_sheet!$S$18=0,"",IF(AND(VLOOKUP(H111,support_sheet!$A$15:$B$17,2,0)&lt;=support_sheet!$S$18,OR(AND(I111="x",support_sheet!$M$11),AND('5.Misure'!J111="x",support_sheet!$M$12),AND('5.Misure'!K111="x",support_sheet!$M$13))),"&gt;&gt;&gt;",""))</f>
        <v/>
      </c>
      <c r="C111" s="118" t="s">
        <v>364</v>
      </c>
      <c r="D111" s="119" t="s">
        <v>372</v>
      </c>
      <c r="E111" s="118" t="s">
        <v>373</v>
      </c>
      <c r="F111" s="118"/>
      <c r="G111" s="118" t="s">
        <v>367</v>
      </c>
      <c r="H111" s="117" t="s">
        <v>140</v>
      </c>
      <c r="I111" s="117" t="s">
        <v>141</v>
      </c>
      <c r="J111" s="117" t="s">
        <v>141</v>
      </c>
      <c r="K111" s="117" t="s">
        <v>141</v>
      </c>
      <c r="L111" s="121"/>
      <c r="M111" s="122"/>
      <c r="N111" s="123"/>
    </row>
    <row r="112" customFormat="false" ht="59.4" hidden="false" customHeight="true" outlineLevel="0" collapsed="false">
      <c r="B112" s="117" t="str">
        <f aca="false">IF(support_sheet!$S$18=0,"",IF(AND(VLOOKUP(H112,support_sheet!$A$15:$B$17,2,0)&lt;=support_sheet!$S$18,OR(AND(I112="x",support_sheet!$M$11),AND('5.Misure'!J112="x",support_sheet!$M$12),AND('5.Misure'!K112="x",support_sheet!$M$13))),"&gt;&gt;&gt;",""))</f>
        <v/>
      </c>
      <c r="C112" s="118" t="s">
        <v>364</v>
      </c>
      <c r="D112" s="119" t="s">
        <v>374</v>
      </c>
      <c r="E112" s="118" t="s">
        <v>375</v>
      </c>
      <c r="F112" s="118"/>
      <c r="G112" s="118" t="s">
        <v>367</v>
      </c>
      <c r="H112" s="117" t="s">
        <v>140</v>
      </c>
      <c r="I112" s="117" t="s">
        <v>141</v>
      </c>
      <c r="J112" s="117" t="s">
        <v>141</v>
      </c>
      <c r="K112" s="117" t="s">
        <v>141</v>
      </c>
      <c r="L112" s="121"/>
      <c r="M112" s="122"/>
      <c r="N112" s="123"/>
    </row>
    <row r="113" customFormat="false" ht="59.4" hidden="false" customHeight="true" outlineLevel="0" collapsed="false">
      <c r="B113" s="117" t="str">
        <f aca="false">IF(support_sheet!$S$18=0,"",IF(AND(VLOOKUP(H113,support_sheet!$A$15:$B$17,2,0)&lt;=support_sheet!$S$18,OR(AND(I113="x",support_sheet!$M$11),AND('5.Misure'!J113="x",support_sheet!$M$12),AND('5.Misure'!K113="x",support_sheet!$M$13))),"&gt;&gt;&gt;",""))</f>
        <v/>
      </c>
      <c r="C113" s="118" t="s">
        <v>364</v>
      </c>
      <c r="D113" s="119" t="s">
        <v>376</v>
      </c>
      <c r="E113" s="118" t="s">
        <v>377</v>
      </c>
      <c r="F113" s="118"/>
      <c r="G113" s="118" t="s">
        <v>367</v>
      </c>
      <c r="H113" s="117" t="s">
        <v>146</v>
      </c>
      <c r="I113" s="117" t="s">
        <v>141</v>
      </c>
      <c r="J113" s="117" t="s">
        <v>141</v>
      </c>
      <c r="K113" s="117" t="s">
        <v>141</v>
      </c>
      <c r="L113" s="121"/>
      <c r="M113" s="122"/>
      <c r="N113" s="123"/>
    </row>
    <row r="114" customFormat="false" ht="59.4" hidden="false" customHeight="true" outlineLevel="0" collapsed="false">
      <c r="B114" s="117" t="str">
        <f aca="false">IF(support_sheet!$S$18=0,"",IF(AND(VLOOKUP(H114,support_sheet!$A$15:$B$17,2,0)&lt;=support_sheet!$S$18,OR(AND(I114="x",support_sheet!$M$11),AND('5.Misure'!J114="x",support_sheet!$M$12),AND('5.Misure'!K114="x",support_sheet!$M$13))),"&gt;&gt;&gt;",""))</f>
        <v/>
      </c>
      <c r="C114" s="118" t="s">
        <v>364</v>
      </c>
      <c r="D114" s="119" t="s">
        <v>378</v>
      </c>
      <c r="E114" s="118" t="s">
        <v>379</v>
      </c>
      <c r="F114" s="118"/>
      <c r="G114" s="118" t="s">
        <v>367</v>
      </c>
      <c r="H114" s="117" t="s">
        <v>146</v>
      </c>
      <c r="I114" s="117" t="s">
        <v>141</v>
      </c>
      <c r="J114" s="117" t="s">
        <v>141</v>
      </c>
      <c r="K114" s="117" t="s">
        <v>141</v>
      </c>
      <c r="L114" s="121"/>
      <c r="M114" s="122"/>
      <c r="N114" s="123"/>
    </row>
    <row r="115" customFormat="false" ht="59.4" hidden="false" customHeight="true" outlineLevel="0" collapsed="false">
      <c r="B115" s="117" t="str">
        <f aca="false">IF(support_sheet!$S$18=0,"",IF(AND(VLOOKUP(H115,support_sheet!$A$15:$B$17,2,0)&lt;=support_sheet!$S$18,OR(AND(I115="x",support_sheet!$M$11),AND('5.Misure'!J115="x",support_sheet!$M$12),AND('5.Misure'!K115="x",support_sheet!$M$13))),"&gt;&gt;&gt;",""))</f>
        <v/>
      </c>
      <c r="C115" s="118" t="s">
        <v>364</v>
      </c>
      <c r="D115" s="119" t="s">
        <v>380</v>
      </c>
      <c r="E115" s="118" t="s">
        <v>381</v>
      </c>
      <c r="F115" s="118"/>
      <c r="G115" s="118" t="s">
        <v>367</v>
      </c>
      <c r="H115" s="117" t="s">
        <v>146</v>
      </c>
      <c r="I115" s="117" t="s">
        <v>141</v>
      </c>
      <c r="J115" s="117" t="s">
        <v>141</v>
      </c>
      <c r="K115" s="117" t="s">
        <v>141</v>
      </c>
      <c r="L115" s="121"/>
      <c r="M115" s="122"/>
      <c r="N115" s="123"/>
    </row>
    <row r="116" customFormat="false" ht="59.4" hidden="false" customHeight="true" outlineLevel="0" collapsed="false">
      <c r="B116" s="117" t="str">
        <f aca="false">IF(support_sheet!$S$18=0,"",IF(AND(VLOOKUP(H116,support_sheet!$A$15:$B$17,2,0)&lt;=support_sheet!$S$18,OR(AND(I116="x",support_sheet!$M$11),AND('5.Misure'!J116="x",support_sheet!$M$12),AND('5.Misure'!K116="x",support_sheet!$M$13))),"&gt;&gt;&gt;",""))</f>
        <v/>
      </c>
      <c r="C116" s="118" t="s">
        <v>364</v>
      </c>
      <c r="D116" s="119" t="s">
        <v>382</v>
      </c>
      <c r="E116" s="118" t="s">
        <v>383</v>
      </c>
      <c r="F116" s="118"/>
      <c r="G116" s="118" t="s">
        <v>367</v>
      </c>
      <c r="H116" s="117" t="s">
        <v>146</v>
      </c>
      <c r="I116" s="117" t="s">
        <v>141</v>
      </c>
      <c r="J116" s="117" t="s">
        <v>141</v>
      </c>
      <c r="K116" s="117" t="s">
        <v>141</v>
      </c>
      <c r="L116" s="121"/>
      <c r="M116" s="122"/>
      <c r="N116" s="123"/>
    </row>
    <row r="117" customFormat="false" ht="59.4" hidden="false" customHeight="true" outlineLevel="0" collapsed="false">
      <c r="B117" s="117" t="str">
        <f aca="false">IF(support_sheet!$S$18=0,"",IF(AND(VLOOKUP(H117,support_sheet!$A$15:$B$17,2,0)&lt;=support_sheet!$S$18,OR(AND(I117="x",support_sheet!$M$11),AND('5.Misure'!J117="x",support_sheet!$M$12),AND('5.Misure'!K117="x",support_sheet!$M$13))),"&gt;&gt;&gt;",""))</f>
        <v/>
      </c>
      <c r="C117" s="118" t="s">
        <v>384</v>
      </c>
      <c r="D117" s="119" t="s">
        <v>385</v>
      </c>
      <c r="E117" s="118" t="s">
        <v>386</v>
      </c>
      <c r="F117" s="118"/>
      <c r="G117" s="118" t="s">
        <v>387</v>
      </c>
      <c r="H117" s="117" t="s">
        <v>140</v>
      </c>
      <c r="I117" s="117" t="s">
        <v>141</v>
      </c>
      <c r="J117" s="117" t="s">
        <v>141</v>
      </c>
      <c r="K117" s="117" t="s">
        <v>141</v>
      </c>
      <c r="L117" s="121"/>
      <c r="M117" s="122"/>
      <c r="N117" s="123"/>
    </row>
    <row r="118" customFormat="false" ht="59.4" hidden="false" customHeight="true" outlineLevel="0" collapsed="false">
      <c r="B118" s="117" t="str">
        <f aca="false">IF(support_sheet!$S$18=0,"",IF(AND(VLOOKUP(H118,support_sheet!$A$15:$B$17,2,0)&lt;=support_sheet!$S$18,OR(AND(I118="x",support_sheet!$M$11),AND('5.Misure'!J118="x",support_sheet!$M$12),AND('5.Misure'!K118="x",support_sheet!$M$13))),"&gt;&gt;&gt;",""))</f>
        <v/>
      </c>
      <c r="C118" s="118" t="s">
        <v>384</v>
      </c>
      <c r="D118" s="119" t="s">
        <v>388</v>
      </c>
      <c r="E118" s="118" t="s">
        <v>389</v>
      </c>
      <c r="F118" s="118"/>
      <c r="G118" s="118" t="s">
        <v>387</v>
      </c>
      <c r="H118" s="117" t="s">
        <v>140</v>
      </c>
      <c r="I118" s="117" t="s">
        <v>141</v>
      </c>
      <c r="J118" s="117" t="s">
        <v>141</v>
      </c>
      <c r="K118" s="117" t="s">
        <v>141</v>
      </c>
      <c r="L118" s="121"/>
      <c r="M118" s="122"/>
      <c r="N118" s="123"/>
    </row>
    <row r="119" customFormat="false" ht="59.4" hidden="false" customHeight="true" outlineLevel="0" collapsed="false">
      <c r="B119" s="117" t="str">
        <f aca="false">IF(support_sheet!$S$18=0,"",IF(AND(VLOOKUP(H119,support_sheet!$A$15:$B$17,2,0)&lt;=support_sheet!$S$18,OR(AND(I119="x",support_sheet!$M$11),AND('5.Misure'!J119="x",support_sheet!$M$12),AND('5.Misure'!K119="x",support_sheet!$M$13))),"&gt;&gt;&gt;",""))</f>
        <v/>
      </c>
      <c r="C119" s="118" t="s">
        <v>384</v>
      </c>
      <c r="D119" s="119" t="s">
        <v>390</v>
      </c>
      <c r="E119" s="118" t="s">
        <v>391</v>
      </c>
      <c r="F119" s="118"/>
      <c r="G119" s="118" t="s">
        <v>387</v>
      </c>
      <c r="H119" s="117" t="s">
        <v>146</v>
      </c>
      <c r="I119" s="117" t="s">
        <v>141</v>
      </c>
      <c r="J119" s="117" t="s">
        <v>141</v>
      </c>
      <c r="K119" s="117" t="s">
        <v>141</v>
      </c>
      <c r="L119" s="121"/>
      <c r="M119" s="122"/>
      <c r="N119" s="123"/>
    </row>
    <row r="120" customFormat="false" ht="59.4" hidden="false" customHeight="true" outlineLevel="0" collapsed="false">
      <c r="B120" s="117" t="str">
        <f aca="false">IF(support_sheet!$S$18=0,"",IF(AND(VLOOKUP(H120,support_sheet!$A$15:$B$17,2,0)&lt;=support_sheet!$S$18,OR(AND(I120="x",support_sheet!$M$11),AND('5.Misure'!J120="x",support_sheet!$M$12),AND('5.Misure'!K120="x",support_sheet!$M$13))),"&gt;&gt;&gt;",""))</f>
        <v/>
      </c>
      <c r="C120" s="118" t="s">
        <v>384</v>
      </c>
      <c r="D120" s="119" t="s">
        <v>392</v>
      </c>
      <c r="E120" s="118" t="s">
        <v>393</v>
      </c>
      <c r="F120" s="118"/>
      <c r="G120" s="118" t="s">
        <v>387</v>
      </c>
      <c r="H120" s="117" t="s">
        <v>146</v>
      </c>
      <c r="I120" s="117" t="s">
        <v>141</v>
      </c>
      <c r="J120" s="117" t="s">
        <v>141</v>
      </c>
      <c r="K120" s="117" t="s">
        <v>141</v>
      </c>
      <c r="L120" s="121"/>
      <c r="M120" s="122"/>
      <c r="N120" s="123"/>
    </row>
    <row r="121" customFormat="false" ht="59.4" hidden="false" customHeight="true" outlineLevel="0" collapsed="false">
      <c r="B121" s="117" t="str">
        <f aca="false">IF(support_sheet!$S$18=0,"",IF(AND(VLOOKUP(H121,support_sheet!$A$15:$B$17,2,0)&lt;=support_sheet!$S$18,OR(AND(I121="x",support_sheet!$M$11),AND('5.Misure'!J121="x",support_sheet!$M$12),AND('5.Misure'!K121="x",support_sheet!$M$13))),"&gt;&gt;&gt;",""))</f>
        <v/>
      </c>
      <c r="C121" s="118" t="s">
        <v>384</v>
      </c>
      <c r="D121" s="119" t="s">
        <v>394</v>
      </c>
      <c r="E121" s="118" t="s">
        <v>395</v>
      </c>
      <c r="F121" s="118"/>
      <c r="G121" s="118" t="s">
        <v>387</v>
      </c>
      <c r="H121" s="117" t="s">
        <v>153</v>
      </c>
      <c r="I121" s="117" t="s">
        <v>141</v>
      </c>
      <c r="J121" s="117" t="s">
        <v>141</v>
      </c>
      <c r="K121" s="117" t="s">
        <v>141</v>
      </c>
      <c r="L121" s="121"/>
      <c r="M121" s="122"/>
      <c r="N121" s="123"/>
    </row>
    <row r="122" customFormat="false" ht="59.4" hidden="false" customHeight="true" outlineLevel="0" collapsed="false">
      <c r="B122" s="117" t="str">
        <f aca="false">IF(support_sheet!$S$18=0,"",IF(AND(VLOOKUP(H122,support_sheet!$A$15:$B$17,2,0)&lt;=support_sheet!$S$18,OR(AND(I122="x",support_sheet!$M$11),AND('5.Misure'!J122="x",support_sheet!$M$12),AND('5.Misure'!K122="x",support_sheet!$M$13))),"&gt;&gt;&gt;",""))</f>
        <v/>
      </c>
      <c r="C122" s="118" t="s">
        <v>384</v>
      </c>
      <c r="D122" s="119" t="s">
        <v>396</v>
      </c>
      <c r="E122" s="118" t="s">
        <v>397</v>
      </c>
      <c r="F122" s="118"/>
      <c r="G122" s="118" t="s">
        <v>387</v>
      </c>
      <c r="H122" s="117" t="s">
        <v>153</v>
      </c>
      <c r="I122" s="117" t="s">
        <v>141</v>
      </c>
      <c r="J122" s="117" t="s">
        <v>141</v>
      </c>
      <c r="K122" s="117" t="s">
        <v>141</v>
      </c>
      <c r="L122" s="121"/>
      <c r="M122" s="122"/>
      <c r="N122" s="123"/>
    </row>
    <row r="123" customFormat="false" ht="59.4" hidden="false" customHeight="true" outlineLevel="0" collapsed="false">
      <c r="B123" s="117" t="str">
        <f aca="false">IF(support_sheet!$S$18=0,"",IF(AND(VLOOKUP(H123,support_sheet!$A$15:$B$17,2,0)&lt;=support_sheet!$S$18,OR(AND(I123="x",support_sheet!$M$11),AND('5.Misure'!J123="x",support_sheet!$M$12),AND('5.Misure'!K123="x",support_sheet!$M$13))),"&gt;&gt;&gt;",""))</f>
        <v/>
      </c>
      <c r="C123" s="118" t="s">
        <v>398</v>
      </c>
      <c r="D123" s="119" t="s">
        <v>399</v>
      </c>
      <c r="E123" s="118" t="s">
        <v>400</v>
      </c>
      <c r="F123" s="118"/>
      <c r="G123" s="118" t="s">
        <v>401</v>
      </c>
      <c r="H123" s="117" t="s">
        <v>140</v>
      </c>
      <c r="I123" s="117" t="s">
        <v>141</v>
      </c>
      <c r="J123" s="117" t="s">
        <v>141</v>
      </c>
      <c r="K123" s="117" t="s">
        <v>141</v>
      </c>
      <c r="L123" s="121"/>
      <c r="M123" s="122"/>
      <c r="N123" s="123"/>
    </row>
    <row r="124" customFormat="false" ht="59.4" hidden="false" customHeight="true" outlineLevel="0" collapsed="false">
      <c r="B124" s="117" t="str">
        <f aca="false">IF(support_sheet!$S$18=0,"",IF(AND(VLOOKUP(H124,support_sheet!$A$15:$B$17,2,0)&lt;=support_sheet!$S$18,OR(AND(I124="x",support_sheet!$M$11),AND('5.Misure'!J124="x",support_sheet!$M$12),AND('5.Misure'!K124="x",support_sheet!$M$13))),"&gt;&gt;&gt;",""))</f>
        <v/>
      </c>
      <c r="C124" s="118" t="s">
        <v>398</v>
      </c>
      <c r="D124" s="119" t="s">
        <v>402</v>
      </c>
      <c r="E124" s="118" t="s">
        <v>403</v>
      </c>
      <c r="F124" s="118"/>
      <c r="G124" s="118" t="s">
        <v>401</v>
      </c>
      <c r="H124" s="117" t="s">
        <v>146</v>
      </c>
      <c r="I124" s="117" t="s">
        <v>141</v>
      </c>
      <c r="J124" s="117" t="s">
        <v>141</v>
      </c>
      <c r="K124" s="117" t="s">
        <v>141</v>
      </c>
      <c r="L124" s="121"/>
      <c r="M124" s="122"/>
      <c r="N124" s="123"/>
    </row>
    <row r="125" customFormat="false" ht="59.4" hidden="false" customHeight="true" outlineLevel="0" collapsed="false">
      <c r="B125" s="117" t="str">
        <f aca="false">IF(support_sheet!$S$18=0,"",IF(AND(VLOOKUP(H125,support_sheet!$A$15:$B$17,2,0)&lt;=support_sheet!$S$18,OR(AND(I125="x",support_sheet!$M$11),AND('5.Misure'!J125="x",support_sheet!$M$12),AND('5.Misure'!K125="x",support_sheet!$M$13))),"&gt;&gt;&gt;",""))</f>
        <v/>
      </c>
      <c r="C125" s="118" t="s">
        <v>398</v>
      </c>
      <c r="D125" s="119" t="s">
        <v>404</v>
      </c>
      <c r="E125" s="118" t="s">
        <v>405</v>
      </c>
      <c r="F125" s="118"/>
      <c r="G125" s="118" t="s">
        <v>401</v>
      </c>
      <c r="H125" s="117" t="s">
        <v>146</v>
      </c>
      <c r="I125" s="117" t="s">
        <v>141</v>
      </c>
      <c r="J125" s="117" t="s">
        <v>141</v>
      </c>
      <c r="K125" s="117" t="s">
        <v>141</v>
      </c>
      <c r="L125" s="121"/>
      <c r="M125" s="122"/>
      <c r="N125" s="123"/>
    </row>
    <row r="126" customFormat="false" ht="59.4" hidden="false" customHeight="true" outlineLevel="0" collapsed="false">
      <c r="B126" s="117" t="str">
        <f aca="false">IF(support_sheet!$S$18=0,"",IF(AND(VLOOKUP(H126,support_sheet!$A$15:$B$17,2,0)&lt;=support_sheet!$S$18,OR(AND(I126="x",support_sheet!$M$11),AND('5.Misure'!J126="x",support_sheet!$M$12),AND('5.Misure'!K126="x",support_sheet!$M$13))),"&gt;&gt;&gt;",""))</f>
        <v/>
      </c>
      <c r="C126" s="118" t="s">
        <v>398</v>
      </c>
      <c r="D126" s="119" t="s">
        <v>406</v>
      </c>
      <c r="E126" s="118" t="s">
        <v>407</v>
      </c>
      <c r="F126" s="118"/>
      <c r="G126" s="118" t="s">
        <v>401</v>
      </c>
      <c r="H126" s="117" t="s">
        <v>146</v>
      </c>
      <c r="I126" s="117" t="s">
        <v>141</v>
      </c>
      <c r="J126" s="117" t="s">
        <v>141</v>
      </c>
      <c r="K126" s="117" t="s">
        <v>141</v>
      </c>
      <c r="L126" s="121"/>
      <c r="M126" s="122"/>
      <c r="N126" s="123"/>
    </row>
    <row r="127" customFormat="false" ht="59.4" hidden="false" customHeight="true" outlineLevel="0" collapsed="false">
      <c r="B127" s="117" t="str">
        <f aca="false">IF(support_sheet!$S$18=0,"",IF(AND(VLOOKUP(H127,support_sheet!$A$15:$B$17,2,0)&lt;=support_sheet!$S$18,OR(AND(I127="x",support_sheet!$M$11),AND('5.Misure'!J127="x",support_sheet!$M$12),AND('5.Misure'!K127="x",support_sheet!$M$13))),"&gt;&gt;&gt;",""))</f>
        <v/>
      </c>
      <c r="C127" s="118" t="s">
        <v>398</v>
      </c>
      <c r="D127" s="119" t="s">
        <v>408</v>
      </c>
      <c r="E127" s="118" t="s">
        <v>409</v>
      </c>
      <c r="F127" s="118"/>
      <c r="G127" s="118" t="s">
        <v>401</v>
      </c>
      <c r="H127" s="117" t="s">
        <v>146</v>
      </c>
      <c r="I127" s="117" t="s">
        <v>141</v>
      </c>
      <c r="J127" s="117" t="s">
        <v>141</v>
      </c>
      <c r="K127" s="117" t="s">
        <v>141</v>
      </c>
      <c r="L127" s="121"/>
      <c r="M127" s="122"/>
      <c r="N127" s="123"/>
    </row>
    <row r="128" customFormat="false" ht="59.4" hidden="false" customHeight="true" outlineLevel="0" collapsed="false">
      <c r="B128" s="117" t="str">
        <f aca="false">IF(support_sheet!$S$18=0,"",IF(AND(VLOOKUP(H128,support_sheet!$A$15:$B$17,2,0)&lt;=support_sheet!$S$18,OR(AND(I128="x",support_sheet!$M$11),AND('5.Misure'!J128="x",support_sheet!$M$12),AND('5.Misure'!K128="x",support_sheet!$M$13))),"&gt;&gt;&gt;",""))</f>
        <v/>
      </c>
      <c r="C128" s="118" t="s">
        <v>398</v>
      </c>
      <c r="D128" s="119" t="s">
        <v>410</v>
      </c>
      <c r="E128" s="118" t="s">
        <v>411</v>
      </c>
      <c r="F128" s="118"/>
      <c r="G128" s="118" t="s">
        <v>401</v>
      </c>
      <c r="H128" s="117" t="s">
        <v>146</v>
      </c>
      <c r="I128" s="117" t="s">
        <v>141</v>
      </c>
      <c r="J128" s="117" t="s">
        <v>141</v>
      </c>
      <c r="K128" s="117" t="s">
        <v>141</v>
      </c>
      <c r="L128" s="121"/>
      <c r="M128" s="122"/>
      <c r="N128" s="123"/>
    </row>
    <row r="129" customFormat="false" ht="59.4" hidden="false" customHeight="true" outlineLevel="0" collapsed="false">
      <c r="B129" s="117" t="str">
        <f aca="false">IF(support_sheet!$S$18=0,"",IF(AND(VLOOKUP(H129,support_sheet!$A$15:$B$17,2,0)&lt;=support_sheet!$S$18,OR(AND(I129="x",support_sheet!$M$11),AND('5.Misure'!J129="x",support_sheet!$M$12),AND('5.Misure'!K129="x",support_sheet!$M$13))),"&gt;&gt;&gt;",""))</f>
        <v/>
      </c>
      <c r="C129" s="118" t="s">
        <v>398</v>
      </c>
      <c r="D129" s="119" t="s">
        <v>412</v>
      </c>
      <c r="E129" s="118" t="s">
        <v>413</v>
      </c>
      <c r="F129" s="118"/>
      <c r="G129" s="118" t="s">
        <v>401</v>
      </c>
      <c r="H129" s="117" t="s">
        <v>146</v>
      </c>
      <c r="I129" s="117" t="s">
        <v>141</v>
      </c>
      <c r="J129" s="117" t="s">
        <v>141</v>
      </c>
      <c r="K129" s="117" t="s">
        <v>141</v>
      </c>
      <c r="L129" s="121"/>
      <c r="M129" s="122"/>
      <c r="N129" s="123"/>
    </row>
  </sheetData>
  <sheetProtection sheet="true" objects="true" scenarios="true"/>
  <autoFilter ref="B12:N129"/>
  <mergeCells count="119">
    <mergeCell ref="H11:K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s>
  <conditionalFormatting sqref="L13">
    <cfRule type="expression" priority="2" aboveAverage="0" equalAverage="0" bottom="0" percent="0" rank="0" text="" dxfId="22">
      <formula>B13="&gt;&gt;&gt;"</formula>
    </cfRule>
  </conditionalFormatting>
  <conditionalFormatting sqref="L98">
    <cfRule type="expression" priority="3" aboveAverage="0" equalAverage="0" bottom="0" percent="0" rank="0" text="" dxfId="23">
      <formula>B98="&gt;&gt;&gt;"</formula>
    </cfRule>
  </conditionalFormatting>
  <conditionalFormatting sqref="L129">
    <cfRule type="expression" priority="4" aboveAverage="0" equalAverage="0" bottom="0" percent="0" rank="0" text="" dxfId="24">
      <formula>B129="&gt;&gt;&gt;"</formula>
    </cfRule>
  </conditionalFormatting>
  <conditionalFormatting sqref="L128">
    <cfRule type="expression" priority="5" aboveAverage="0" equalAverage="0" bottom="0" percent="0" rank="0" text="" dxfId="25">
      <formula>B128="&gt;&gt;&gt;"</formula>
    </cfRule>
  </conditionalFormatting>
  <conditionalFormatting sqref="L18">
    <cfRule type="expression" priority="6" aboveAverage="0" equalAverage="0" bottom="0" percent="0" rank="0" text="" dxfId="26">
      <formula>B18="&gt;&gt;&gt;"</formula>
    </cfRule>
  </conditionalFormatting>
  <conditionalFormatting sqref="L19">
    <cfRule type="expression" priority="7" aboveAverage="0" equalAverage="0" bottom="0" percent="0" rank="0" text="" dxfId="27">
      <formula>B19="&gt;&gt;&gt;"</formula>
    </cfRule>
  </conditionalFormatting>
  <conditionalFormatting sqref="L20">
    <cfRule type="expression" priority="8" aboveAverage="0" equalAverage="0" bottom="0" percent="0" rank="0" text="" dxfId="28">
      <formula>B20="&gt;&gt;&gt;"</formula>
    </cfRule>
  </conditionalFormatting>
  <conditionalFormatting sqref="L24">
    <cfRule type="expression" priority="9" aboveAverage="0" equalAverage="0" bottom="0" percent="0" rank="0" text="" dxfId="29">
      <formula>B24="&gt;&gt;&gt;"</formula>
    </cfRule>
  </conditionalFormatting>
  <conditionalFormatting sqref="L51">
    <cfRule type="expression" priority="10" aboveAverage="0" equalAverage="0" bottom="0" percent="0" rank="0" text="" dxfId="30">
      <formula>B51="&gt;&gt;&gt;"</formula>
    </cfRule>
  </conditionalFormatting>
  <conditionalFormatting sqref="L26">
    <cfRule type="expression" priority="11" aboveAverage="0" equalAverage="0" bottom="0" percent="0" rank="0" text="" dxfId="31">
      <formula>B26="&gt;&gt;&gt;"</formula>
    </cfRule>
  </conditionalFormatting>
  <conditionalFormatting sqref="L29">
    <cfRule type="expression" priority="12" aboveAverage="0" equalAverage="0" bottom="0" percent="0" rank="0" text="" dxfId="32">
      <formula>B29="&gt;&gt;&gt;"</formula>
    </cfRule>
  </conditionalFormatting>
  <conditionalFormatting sqref="L55">
    <cfRule type="expression" priority="13" aboveAverage="0" equalAverage="0" bottom="0" percent="0" rank="0" text="" dxfId="33">
      <formula>B55="&gt;&gt;&gt;"</formula>
    </cfRule>
  </conditionalFormatting>
  <conditionalFormatting sqref="L56">
    <cfRule type="expression" priority="14" aboveAverage="0" equalAverage="0" bottom="0" percent="0" rank="0" text="" dxfId="34">
      <formula>B56="&gt;&gt;&gt;"</formula>
    </cfRule>
  </conditionalFormatting>
  <conditionalFormatting sqref="L48">
    <cfRule type="expression" priority="15" aboveAverage="0" equalAverage="0" bottom="0" percent="0" rank="0" text="" dxfId="35">
      <formula>B48="&gt;&gt;&gt;"</formula>
    </cfRule>
  </conditionalFormatting>
  <conditionalFormatting sqref="L52">
    <cfRule type="expression" priority="16" aboveAverage="0" equalAverage="0" bottom="0" percent="0" rank="0" text="" dxfId="36">
      <formula>B52="&gt;&gt;&gt;"</formula>
    </cfRule>
  </conditionalFormatting>
  <conditionalFormatting sqref="L61">
    <cfRule type="expression" priority="17" aboveAverage="0" equalAverage="0" bottom="0" percent="0" rank="0" text="" dxfId="37">
      <formula>B61="&gt;&gt;&gt;"</formula>
    </cfRule>
  </conditionalFormatting>
  <conditionalFormatting sqref="L54">
    <cfRule type="expression" priority="18" aboveAverage="0" equalAverage="0" bottom="0" percent="0" rank="0" text="" dxfId="38">
      <formula>B54="&gt;&gt;&gt;"</formula>
    </cfRule>
  </conditionalFormatting>
  <conditionalFormatting sqref="L59">
    <cfRule type="expression" priority="19" aboveAverage="0" equalAverage="0" bottom="0" percent="0" rank="0" text="" dxfId="39">
      <formula>B59="&gt;&gt;&gt;"</formula>
    </cfRule>
  </conditionalFormatting>
  <conditionalFormatting sqref="L60">
    <cfRule type="expression" priority="20" aboveAverage="0" equalAverage="0" bottom="0" percent="0" rank="0" text="" dxfId="40">
      <formula>B60="&gt;&gt;&gt;"</formula>
    </cfRule>
  </conditionalFormatting>
  <conditionalFormatting sqref="L68">
    <cfRule type="expression" priority="21" aboveAverage="0" equalAverage="0" bottom="0" percent="0" rank="0" text="" dxfId="41">
      <formula>B68="&gt;&gt;&gt;"</formula>
    </cfRule>
  </conditionalFormatting>
  <conditionalFormatting sqref="L67">
    <cfRule type="expression" priority="22" aboveAverage="0" equalAverage="0" bottom="0" percent="0" rank="0" text="" dxfId="42">
      <formula>B67="&gt;&gt;&gt;"</formula>
    </cfRule>
  </conditionalFormatting>
  <conditionalFormatting sqref="L71">
    <cfRule type="expression" priority="23" aboveAverage="0" equalAverage="0" bottom="0" percent="0" rank="0" text="" dxfId="43">
      <formula>B71="&gt;&gt;&gt;"</formula>
    </cfRule>
  </conditionalFormatting>
  <conditionalFormatting sqref="L65">
    <cfRule type="expression" priority="24" aboveAverage="0" equalAverage="0" bottom="0" percent="0" rank="0" text="" dxfId="44">
      <formula>B65="&gt;&gt;&gt;"</formula>
    </cfRule>
  </conditionalFormatting>
  <conditionalFormatting sqref="L72">
    <cfRule type="expression" priority="25" aboveAverage="0" equalAverage="0" bottom="0" percent="0" rank="0" text="" dxfId="45">
      <formula>B72="&gt;&gt;&gt;"</formula>
    </cfRule>
  </conditionalFormatting>
  <conditionalFormatting sqref="L73">
    <cfRule type="expression" priority="26" aboveAverage="0" equalAverage="0" bottom="0" percent="0" rank="0" text="" dxfId="46">
      <formula>B73="&gt;&gt;&gt;"</formula>
    </cfRule>
  </conditionalFormatting>
  <conditionalFormatting sqref="L74">
    <cfRule type="expression" priority="27" aboveAverage="0" equalAverage="0" bottom="0" percent="0" rank="0" text="" dxfId="47">
      <formula>B74="&gt;&gt;&gt;"</formula>
    </cfRule>
  </conditionalFormatting>
  <conditionalFormatting sqref="L75">
    <cfRule type="expression" priority="28" aboveAverage="0" equalAverage="0" bottom="0" percent="0" rank="0" text="" dxfId="48">
      <formula>B75="&gt;&gt;&gt;"</formula>
    </cfRule>
  </conditionalFormatting>
  <conditionalFormatting sqref="L76">
    <cfRule type="expression" priority="29" aboveAverage="0" equalAverage="0" bottom="0" percent="0" rank="0" text="" dxfId="49">
      <formula>B76="&gt;&gt;&gt;"</formula>
    </cfRule>
  </conditionalFormatting>
  <conditionalFormatting sqref="L77">
    <cfRule type="expression" priority="30" aboveAverage="0" equalAverage="0" bottom="0" percent="0" rank="0" text="" dxfId="50">
      <formula>B77="&gt;&gt;&gt;"</formula>
    </cfRule>
  </conditionalFormatting>
  <conditionalFormatting sqref="L80">
    <cfRule type="expression" priority="31" aboveAverage="0" equalAverage="0" bottom="0" percent="0" rank="0" text="" dxfId="51">
      <formula>B80="&gt;&gt;&gt;"</formula>
    </cfRule>
  </conditionalFormatting>
  <conditionalFormatting sqref="L81">
    <cfRule type="expression" priority="32" aboveAverage="0" equalAverage="0" bottom="0" percent="0" rank="0" text="" dxfId="52">
      <formula>B81="&gt;&gt;&gt;"</formula>
    </cfRule>
  </conditionalFormatting>
  <conditionalFormatting sqref="L82">
    <cfRule type="expression" priority="33" aboveAverage="0" equalAverage="0" bottom="0" percent="0" rank="0" text="" dxfId="53">
      <formula>B82="&gt;&gt;&gt;"</formula>
    </cfRule>
  </conditionalFormatting>
  <conditionalFormatting sqref="L83">
    <cfRule type="expression" priority="34" aboveAverage="0" equalAverage="0" bottom="0" percent="0" rank="0" text="" dxfId="54">
      <formula>B83="&gt;&gt;&gt;"</formula>
    </cfRule>
  </conditionalFormatting>
  <conditionalFormatting sqref="L84">
    <cfRule type="expression" priority="35" aboveAverage="0" equalAverage="0" bottom="0" percent="0" rank="0" text="" dxfId="55">
      <formula>B84="&gt;&gt;&gt;"</formula>
    </cfRule>
  </conditionalFormatting>
  <conditionalFormatting sqref="L85">
    <cfRule type="expression" priority="36" aboveAverage="0" equalAverage="0" bottom="0" percent="0" rank="0" text="" dxfId="56">
      <formula>B85="&gt;&gt;&gt;"</formula>
    </cfRule>
  </conditionalFormatting>
  <conditionalFormatting sqref="L86">
    <cfRule type="expression" priority="37" aboveAverage="0" equalAverage="0" bottom="0" percent="0" rank="0" text="" dxfId="57">
      <formula>B86="&gt;&gt;&gt;"</formula>
    </cfRule>
  </conditionalFormatting>
  <conditionalFormatting sqref="L87">
    <cfRule type="expression" priority="38" aboveAverage="0" equalAverage="0" bottom="0" percent="0" rank="0" text="" dxfId="58">
      <formula>B87="&gt;&gt;&gt;"</formula>
    </cfRule>
  </conditionalFormatting>
  <conditionalFormatting sqref="L88">
    <cfRule type="expression" priority="39" aboveAverage="0" equalAverage="0" bottom="0" percent="0" rank="0" text="" dxfId="59">
      <formula>B88="&gt;&gt;&gt;"</formula>
    </cfRule>
  </conditionalFormatting>
  <conditionalFormatting sqref="L89">
    <cfRule type="expression" priority="40" aboveAverage="0" equalAverage="0" bottom="0" percent="0" rank="0" text="" dxfId="60">
      <formula>B89="&gt;&gt;&gt;"</formula>
    </cfRule>
  </conditionalFormatting>
  <conditionalFormatting sqref="L90">
    <cfRule type="expression" priority="41" aboveAverage="0" equalAverage="0" bottom="0" percent="0" rank="0" text="" dxfId="61">
      <formula>B90="&gt;&gt;&gt;"</formula>
    </cfRule>
  </conditionalFormatting>
  <conditionalFormatting sqref="L91">
    <cfRule type="expression" priority="42" aboveAverage="0" equalAverage="0" bottom="0" percent="0" rank="0" text="" dxfId="62">
      <formula>B91="&gt;&gt;&gt;"</formula>
    </cfRule>
  </conditionalFormatting>
  <conditionalFormatting sqref="L92">
    <cfRule type="expression" priority="43" aboveAverage="0" equalAverage="0" bottom="0" percent="0" rank="0" text="" dxfId="63">
      <formula>B92="&gt;&gt;&gt;"</formula>
    </cfRule>
  </conditionalFormatting>
  <conditionalFormatting sqref="L102">
    <cfRule type="expression" priority="44" aboveAverage="0" equalAverage="0" bottom="0" percent="0" rank="0" text="" dxfId="64">
      <formula>B102="&gt;&gt;&gt;"</formula>
    </cfRule>
  </conditionalFormatting>
  <conditionalFormatting sqref="L93">
    <cfRule type="expression" priority="45" aboveAverage="0" equalAverage="0" bottom="0" percent="0" rank="0" text="" dxfId="65">
      <formula>B93="&gt;&gt;&gt;"</formula>
    </cfRule>
  </conditionalFormatting>
  <conditionalFormatting sqref="L96">
    <cfRule type="expression" priority="46" aboveAverage="0" equalAverage="0" bottom="0" percent="0" rank="0" text="" dxfId="66">
      <formula>B96="&gt;&gt;&gt;"</formula>
    </cfRule>
  </conditionalFormatting>
  <conditionalFormatting sqref="L97">
    <cfRule type="expression" priority="47" aboveAverage="0" equalAverage="0" bottom="0" percent="0" rank="0" text="" dxfId="67">
      <formula>B97="&gt;&gt;&gt;"</formula>
    </cfRule>
  </conditionalFormatting>
  <conditionalFormatting sqref="L101">
    <cfRule type="expression" priority="48" aboveAverage="0" equalAverage="0" bottom="0" percent="0" rank="0" text="" dxfId="68">
      <formula>B101="&gt;&gt;&gt;"</formula>
    </cfRule>
  </conditionalFormatting>
  <conditionalFormatting sqref="L120">
    <cfRule type="expression" priority="49" aboveAverage="0" equalAverage="0" bottom="0" percent="0" rank="0" text="" dxfId="69">
      <formula>B120="&gt;&gt;&gt;"</formula>
    </cfRule>
  </conditionalFormatting>
  <conditionalFormatting sqref="L103">
    <cfRule type="expression" priority="50" aboveAverage="0" equalAverage="0" bottom="0" percent="0" rank="0" text="" dxfId="70">
      <formula>B103="&gt;&gt;&gt;"</formula>
    </cfRule>
  </conditionalFormatting>
  <conditionalFormatting sqref="L104">
    <cfRule type="expression" priority="51" aboveAverage="0" equalAverage="0" bottom="0" percent="0" rank="0" text="" dxfId="71">
      <formula>B104="&gt;&gt;&gt;"</formula>
    </cfRule>
  </conditionalFormatting>
  <conditionalFormatting sqref="L105">
    <cfRule type="expression" priority="52" aboveAverage="0" equalAverage="0" bottom="0" percent="0" rank="0" text="" dxfId="72">
      <formula>B105="&gt;&gt;&gt;"</formula>
    </cfRule>
  </conditionalFormatting>
  <conditionalFormatting sqref="L106">
    <cfRule type="expression" priority="53" aboveAverage="0" equalAverage="0" bottom="0" percent="0" rank="0" text="" dxfId="73">
      <formula>B106="&gt;&gt;&gt;"</formula>
    </cfRule>
  </conditionalFormatting>
  <conditionalFormatting sqref="L107">
    <cfRule type="expression" priority="54" aboveAverage="0" equalAverage="0" bottom="0" percent="0" rank="0" text="" dxfId="74">
      <formula>B107="&gt;&gt;&gt;"</formula>
    </cfRule>
  </conditionalFormatting>
  <conditionalFormatting sqref="L108">
    <cfRule type="expression" priority="55" aboveAverage="0" equalAverage="0" bottom="0" percent="0" rank="0" text="" dxfId="75">
      <formula>B108="&gt;&gt;&gt;"</formula>
    </cfRule>
  </conditionalFormatting>
  <conditionalFormatting sqref="L109">
    <cfRule type="expression" priority="56" aboveAverage="0" equalAverage="0" bottom="0" percent="0" rank="0" text="" dxfId="76">
      <formula>B109="&gt;&gt;&gt;"</formula>
    </cfRule>
  </conditionalFormatting>
  <conditionalFormatting sqref="L110">
    <cfRule type="expression" priority="57" aboveAverage="0" equalAverage="0" bottom="0" percent="0" rank="0" text="" dxfId="77">
      <formula>B110="&gt;&gt;&gt;"</formula>
    </cfRule>
  </conditionalFormatting>
  <conditionalFormatting sqref="L111">
    <cfRule type="expression" priority="58" aboveAverage="0" equalAverage="0" bottom="0" percent="0" rank="0" text="" dxfId="78">
      <formula>B111="&gt;&gt;&gt;"</formula>
    </cfRule>
  </conditionalFormatting>
  <conditionalFormatting sqref="L112">
    <cfRule type="expression" priority="59" aboveAverage="0" equalAverage="0" bottom="0" percent="0" rank="0" text="" dxfId="79">
      <formula>B112="&gt;&gt;&gt;"</formula>
    </cfRule>
  </conditionalFormatting>
  <conditionalFormatting sqref="L113">
    <cfRule type="expression" priority="60" aboveAverage="0" equalAverage="0" bottom="0" percent="0" rank="0" text="" dxfId="80">
      <formula>B113="&gt;&gt;&gt;"</formula>
    </cfRule>
  </conditionalFormatting>
  <conditionalFormatting sqref="L114">
    <cfRule type="expression" priority="61" aboveAverage="0" equalAverage="0" bottom="0" percent="0" rank="0" text="" dxfId="81">
      <formula>B114="&gt;&gt;&gt;"</formula>
    </cfRule>
  </conditionalFormatting>
  <conditionalFormatting sqref="L115">
    <cfRule type="expression" priority="62" aboveAverage="0" equalAverage="0" bottom="0" percent="0" rank="0" text="" dxfId="82">
      <formula>B115="&gt;&gt;&gt;"</formula>
    </cfRule>
  </conditionalFormatting>
  <conditionalFormatting sqref="L117">
    <cfRule type="expression" priority="63" aboveAverage="0" equalAverage="0" bottom="0" percent="0" rank="0" text="" dxfId="83">
      <formula>B117="&gt;&gt;&gt;"</formula>
    </cfRule>
  </conditionalFormatting>
  <conditionalFormatting sqref="L118">
    <cfRule type="expression" priority="64" aboveAverage="0" equalAverage="0" bottom="0" percent="0" rank="0" text="" dxfId="84">
      <formula>B118="&gt;&gt;&gt;"</formula>
    </cfRule>
  </conditionalFormatting>
  <conditionalFormatting sqref="L119">
    <cfRule type="expression" priority="65" aboveAverage="0" equalAverage="0" bottom="0" percent="0" rank="0" text="" dxfId="85">
      <formula>B119="&gt;&gt;&gt;"</formula>
    </cfRule>
  </conditionalFormatting>
  <conditionalFormatting sqref="L126">
    <cfRule type="expression" priority="66" aboveAverage="0" equalAverage="0" bottom="0" percent="0" rank="0" text="" dxfId="86">
      <formula>B126="&gt;&gt;&gt;"</formula>
    </cfRule>
  </conditionalFormatting>
  <conditionalFormatting sqref="L121">
    <cfRule type="expression" priority="67" aboveAverage="0" equalAverage="0" bottom="0" percent="0" rank="0" text="" dxfId="87">
      <formula>B121="&gt;&gt;&gt;"</formula>
    </cfRule>
  </conditionalFormatting>
  <conditionalFormatting sqref="L122">
    <cfRule type="expression" priority="68" aboveAverage="0" equalAverage="0" bottom="0" percent="0" rank="0" text="" dxfId="88">
      <formula>B122="&gt;&gt;&gt;"</formula>
    </cfRule>
  </conditionalFormatting>
  <conditionalFormatting sqref="L124">
    <cfRule type="expression" priority="69" aboveAverage="0" equalAverage="0" bottom="0" percent="0" rank="0" text="" dxfId="89">
      <formula>B124="&gt;&gt;&gt;"</formula>
    </cfRule>
  </conditionalFormatting>
  <conditionalFormatting sqref="L123">
    <cfRule type="expression" priority="70" aboveAverage="0" equalAverage="0" bottom="0" percent="0" rank="0" text="" dxfId="90">
      <formula>B123="&gt;&gt;&gt;"</formula>
    </cfRule>
  </conditionalFormatting>
  <conditionalFormatting sqref="L14">
    <cfRule type="expression" priority="71" aboveAverage="0" equalAverage="0" bottom="0" percent="0" rank="0" text="" dxfId="91">
      <formula>B14="&gt;&gt;&gt;"</formula>
    </cfRule>
  </conditionalFormatting>
  <conditionalFormatting sqref="L15">
    <cfRule type="expression" priority="72" aboveAverage="0" equalAverage="0" bottom="0" percent="0" rank="0" text="" dxfId="92">
      <formula>B15="&gt;&gt;&gt;"</formula>
    </cfRule>
  </conditionalFormatting>
  <conditionalFormatting sqref="L16">
    <cfRule type="expression" priority="73" aboveAverage="0" equalAverage="0" bottom="0" percent="0" rank="0" text="" dxfId="93">
      <formula>B16="&gt;&gt;&gt;"</formula>
    </cfRule>
  </conditionalFormatting>
  <conditionalFormatting sqref="L17">
    <cfRule type="expression" priority="74" aboveAverage="0" equalAverage="0" bottom="0" percent="0" rank="0" text="" dxfId="94">
      <formula>B17="&gt;&gt;&gt;"</formula>
    </cfRule>
  </conditionalFormatting>
  <conditionalFormatting sqref="L21">
    <cfRule type="expression" priority="75" aboveAverage="0" equalAverage="0" bottom="0" percent="0" rank="0" text="" dxfId="95">
      <formula>B21="&gt;&gt;&gt;"</formula>
    </cfRule>
  </conditionalFormatting>
  <conditionalFormatting sqref="L22">
    <cfRule type="expression" priority="76" aboveAverage="0" equalAverage="0" bottom="0" percent="0" rank="0" text="" dxfId="96">
      <formula>B22="&gt;&gt;&gt;"</formula>
    </cfRule>
  </conditionalFormatting>
  <conditionalFormatting sqref="L23">
    <cfRule type="expression" priority="77" aboveAverage="0" equalAverage="0" bottom="0" percent="0" rank="0" text="" dxfId="97">
      <formula>B23="&gt;&gt;&gt;"</formula>
    </cfRule>
  </conditionalFormatting>
  <conditionalFormatting sqref="L25">
    <cfRule type="expression" priority="78" aboveAverage="0" equalAverage="0" bottom="0" percent="0" rank="0" text="" dxfId="98">
      <formula>B25="&gt;&gt;&gt;"</formula>
    </cfRule>
  </conditionalFormatting>
  <conditionalFormatting sqref="L27">
    <cfRule type="expression" priority="79" aboveAverage="0" equalAverage="0" bottom="0" percent="0" rank="0" text="" dxfId="99">
      <formula>B27="&gt;&gt;&gt;"</formula>
    </cfRule>
  </conditionalFormatting>
  <conditionalFormatting sqref="L28">
    <cfRule type="expression" priority="80" aboveAverage="0" equalAverage="0" bottom="0" percent="0" rank="0" text="" dxfId="100">
      <formula>B28="&gt;&gt;&gt;"</formula>
    </cfRule>
  </conditionalFormatting>
  <conditionalFormatting sqref="L30">
    <cfRule type="expression" priority="81" aboveAverage="0" equalAverage="0" bottom="0" percent="0" rank="0" text="" dxfId="101">
      <formula>B30="&gt;&gt;&gt;"</formula>
    </cfRule>
  </conditionalFormatting>
  <conditionalFormatting sqref="L31">
    <cfRule type="expression" priority="82" aboveAverage="0" equalAverage="0" bottom="0" percent="0" rank="0" text="" dxfId="102">
      <formula>B31="&gt;&gt;&gt;"</formula>
    </cfRule>
  </conditionalFormatting>
  <conditionalFormatting sqref="L32">
    <cfRule type="expression" priority="83" aboveAverage="0" equalAverage="0" bottom="0" percent="0" rank="0" text="" dxfId="103">
      <formula>B32="&gt;&gt;&gt;"</formula>
    </cfRule>
  </conditionalFormatting>
  <conditionalFormatting sqref="L33">
    <cfRule type="expression" priority="84" aboveAverage="0" equalAverage="0" bottom="0" percent="0" rank="0" text="" dxfId="104">
      <formula>B33="&gt;&gt;&gt;"</formula>
    </cfRule>
  </conditionalFormatting>
  <conditionalFormatting sqref="L34">
    <cfRule type="expression" priority="85" aboveAverage="0" equalAverage="0" bottom="0" percent="0" rank="0" text="" dxfId="105">
      <formula>B34="&gt;&gt;&gt;"</formula>
    </cfRule>
  </conditionalFormatting>
  <conditionalFormatting sqref="L35">
    <cfRule type="expression" priority="86" aboveAverage="0" equalAverage="0" bottom="0" percent="0" rank="0" text="" dxfId="106">
      <formula>B35="&gt;&gt;&gt;"</formula>
    </cfRule>
  </conditionalFormatting>
  <conditionalFormatting sqref="L36">
    <cfRule type="expression" priority="87" aboveAverage="0" equalAverage="0" bottom="0" percent="0" rank="0" text="" dxfId="107">
      <formula>B36="&gt;&gt;&gt;"</formula>
    </cfRule>
  </conditionalFormatting>
  <conditionalFormatting sqref="L37">
    <cfRule type="expression" priority="88" aboveAverage="0" equalAverage="0" bottom="0" percent="0" rank="0" text="" dxfId="108">
      <formula>B37="&gt;&gt;&gt;"</formula>
    </cfRule>
  </conditionalFormatting>
  <conditionalFormatting sqref="L38">
    <cfRule type="expression" priority="89" aboveAverage="0" equalAverage="0" bottom="0" percent="0" rank="0" text="" dxfId="109">
      <formula>B38="&gt;&gt;&gt;"</formula>
    </cfRule>
  </conditionalFormatting>
  <conditionalFormatting sqref="L39">
    <cfRule type="expression" priority="90" aboveAverage="0" equalAverage="0" bottom="0" percent="0" rank="0" text="" dxfId="110">
      <formula>B39="&gt;&gt;&gt;"</formula>
    </cfRule>
  </conditionalFormatting>
  <conditionalFormatting sqref="L40">
    <cfRule type="expression" priority="91" aboveAverage="0" equalAverage="0" bottom="0" percent="0" rank="0" text="" dxfId="111">
      <formula>B40="&gt;&gt;&gt;"</formula>
    </cfRule>
  </conditionalFormatting>
  <conditionalFormatting sqref="L41">
    <cfRule type="expression" priority="92" aboveAverage="0" equalAverage="0" bottom="0" percent="0" rank="0" text="" dxfId="112">
      <formula>B41="&gt;&gt;&gt;"</formula>
    </cfRule>
  </conditionalFormatting>
  <conditionalFormatting sqref="L42">
    <cfRule type="expression" priority="93" aboveAverage="0" equalAverage="0" bottom="0" percent="0" rank="0" text="" dxfId="113">
      <formula>B42="&gt;&gt;&gt;"</formula>
    </cfRule>
  </conditionalFormatting>
  <conditionalFormatting sqref="L43">
    <cfRule type="expression" priority="94" aboveAverage="0" equalAverage="0" bottom="0" percent="0" rank="0" text="" dxfId="114">
      <formula>B43="&gt;&gt;&gt;"</formula>
    </cfRule>
  </conditionalFormatting>
  <conditionalFormatting sqref="L44">
    <cfRule type="expression" priority="95" aboveAverage="0" equalAverage="0" bottom="0" percent="0" rank="0" text="" dxfId="115">
      <formula>B44="&gt;&gt;&gt;"</formula>
    </cfRule>
  </conditionalFormatting>
  <conditionalFormatting sqref="L45">
    <cfRule type="expression" priority="96" aboveAverage="0" equalAverage="0" bottom="0" percent="0" rank="0" text="" dxfId="116">
      <formula>B45="&gt;&gt;&gt;"</formula>
    </cfRule>
  </conditionalFormatting>
  <conditionalFormatting sqref="L46">
    <cfRule type="expression" priority="97" aboveAverage="0" equalAverage="0" bottom="0" percent="0" rank="0" text="" dxfId="117">
      <formula>B46="&gt;&gt;&gt;"</formula>
    </cfRule>
  </conditionalFormatting>
  <conditionalFormatting sqref="L47">
    <cfRule type="expression" priority="98" aboveAverage="0" equalAverage="0" bottom="0" percent="0" rank="0" text="" dxfId="118">
      <formula>B47="&gt;&gt;&gt;"</formula>
    </cfRule>
  </conditionalFormatting>
  <conditionalFormatting sqref="L49">
    <cfRule type="expression" priority="99" aboveAverage="0" equalAverage="0" bottom="0" percent="0" rank="0" text="" dxfId="119">
      <formula>B49="&gt;&gt;&gt;"</formula>
    </cfRule>
  </conditionalFormatting>
  <conditionalFormatting sqref="L50">
    <cfRule type="expression" priority="100" aboveAverage="0" equalAverage="0" bottom="0" percent="0" rank="0" text="" dxfId="120">
      <formula>B50="&gt;&gt;&gt;"</formula>
    </cfRule>
  </conditionalFormatting>
  <conditionalFormatting sqref="L53">
    <cfRule type="expression" priority="101" aboveAverage="0" equalAverage="0" bottom="0" percent="0" rank="0" text="" dxfId="121">
      <formula>B53="&gt;&gt;&gt;"</formula>
    </cfRule>
  </conditionalFormatting>
  <conditionalFormatting sqref="L57">
    <cfRule type="expression" priority="102" aboveAverage="0" equalAverage="0" bottom="0" percent="0" rank="0" text="" dxfId="122">
      <formula>B57="&gt;&gt;&gt;"</formula>
    </cfRule>
  </conditionalFormatting>
  <conditionalFormatting sqref="L58">
    <cfRule type="expression" priority="103" aboveAverage="0" equalAverage="0" bottom="0" percent="0" rank="0" text="" dxfId="123">
      <formula>B58="&gt;&gt;&gt;"</formula>
    </cfRule>
  </conditionalFormatting>
  <conditionalFormatting sqref="L62">
    <cfRule type="expression" priority="104" aboveAverage="0" equalAverage="0" bottom="0" percent="0" rank="0" text="" dxfId="124">
      <formula>B62="&gt;&gt;&gt;"</formula>
    </cfRule>
  </conditionalFormatting>
  <conditionalFormatting sqref="L63">
    <cfRule type="expression" priority="105" aboveAverage="0" equalAverage="0" bottom="0" percent="0" rank="0" text="" dxfId="125">
      <formula>B63="&gt;&gt;&gt;"</formula>
    </cfRule>
  </conditionalFormatting>
  <conditionalFormatting sqref="L64">
    <cfRule type="expression" priority="106" aboveAverage="0" equalAverage="0" bottom="0" percent="0" rank="0" text="" dxfId="126">
      <formula>B64="&gt;&gt;&gt;"</formula>
    </cfRule>
  </conditionalFormatting>
  <conditionalFormatting sqref="L66">
    <cfRule type="expression" priority="107" aboveAverage="0" equalAverage="0" bottom="0" percent="0" rank="0" text="" dxfId="127">
      <formula>B66="&gt;&gt;&gt;"</formula>
    </cfRule>
  </conditionalFormatting>
  <conditionalFormatting sqref="L69">
    <cfRule type="expression" priority="108" aboveAverage="0" equalAverage="0" bottom="0" percent="0" rank="0" text="" dxfId="128">
      <formula>B69="&gt;&gt;&gt;"</formula>
    </cfRule>
  </conditionalFormatting>
  <conditionalFormatting sqref="L70">
    <cfRule type="expression" priority="109" aboveAverage="0" equalAverage="0" bottom="0" percent="0" rank="0" text="" dxfId="129">
      <formula>B70="&gt;&gt;&gt;"</formula>
    </cfRule>
  </conditionalFormatting>
  <conditionalFormatting sqref="L78">
    <cfRule type="expression" priority="110" aboveAverage="0" equalAverage="0" bottom="0" percent="0" rank="0" text="" dxfId="130">
      <formula>B78="&gt;&gt;&gt;"</formula>
    </cfRule>
  </conditionalFormatting>
  <conditionalFormatting sqref="L79">
    <cfRule type="expression" priority="111" aboveAverage="0" equalAverage="0" bottom="0" percent="0" rank="0" text="" dxfId="131">
      <formula>B79="&gt;&gt;&gt;"</formula>
    </cfRule>
  </conditionalFormatting>
  <conditionalFormatting sqref="L94">
    <cfRule type="expression" priority="112" aboveAverage="0" equalAverage="0" bottom="0" percent="0" rank="0" text="" dxfId="132">
      <formula>B94="&gt;&gt;&gt;"</formula>
    </cfRule>
  </conditionalFormatting>
  <conditionalFormatting sqref="L95">
    <cfRule type="expression" priority="113" aboveAverage="0" equalAverage="0" bottom="0" percent="0" rank="0" text="" dxfId="133">
      <formula>B95="&gt;&gt;&gt;"</formula>
    </cfRule>
  </conditionalFormatting>
  <conditionalFormatting sqref="L99">
    <cfRule type="expression" priority="114" aboveAverage="0" equalAverage="0" bottom="0" percent="0" rank="0" text="" dxfId="134">
      <formula>B99="&gt;&gt;&gt;"</formula>
    </cfRule>
  </conditionalFormatting>
  <conditionalFormatting sqref="L100">
    <cfRule type="expression" priority="115" aboveAverage="0" equalAverage="0" bottom="0" percent="0" rank="0" text="" dxfId="135">
      <formula>B100="&gt;&gt;&gt;"</formula>
    </cfRule>
  </conditionalFormatting>
  <conditionalFormatting sqref="L116">
    <cfRule type="expression" priority="116" aboveAverage="0" equalAverage="0" bottom="0" percent="0" rank="0" text="" dxfId="136">
      <formula>B116="&gt;&gt;&gt;"</formula>
    </cfRule>
  </conditionalFormatting>
  <conditionalFormatting sqref="L125">
    <cfRule type="expression" priority="117" aboveAverage="0" equalAverage="0" bottom="0" percent="0" rank="0" text="" dxfId="137">
      <formula>B125="&gt;&gt;&gt;"</formula>
    </cfRule>
  </conditionalFormatting>
  <conditionalFormatting sqref="L127">
    <cfRule type="expression" priority="118" aboveAverage="0" equalAverage="0" bottom="0" percent="0" rank="0" text="" dxfId="138">
      <formula>B127="&gt;&gt;&gt;"</formula>
    </cfRule>
  </conditionalFormatting>
  <dataValidations count="1">
    <dataValidation allowBlank="true" operator="between" showDropDown="false" showErrorMessage="true" showInputMessage="true" sqref="L13:L129" type="list">
      <formula1>"Misura da adottare,Misura da consolidare,Misura già adottata - NESSUN INTERVENTO,Misura non applicabile - NESSUN INTERVENTO"</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63"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15" man="true" max="65535" min="0"/>
  </colBreak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Y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6" activeCellId="0" sqref="B26"/>
    </sheetView>
  </sheetViews>
  <sheetFormatPr defaultColWidth="8.90234375" defaultRowHeight="14.4" zeroHeight="false" outlineLevelRow="0" outlineLevelCol="0"/>
  <cols>
    <col collapsed="false" customWidth="true" hidden="false" outlineLevel="0" max="1" min="1" style="29" width="1.66"/>
    <col collapsed="false" customWidth="true" hidden="false" outlineLevel="0" max="2" min="2" style="29" width="57.88"/>
    <col collapsed="false" customWidth="true" hidden="false" outlineLevel="0" max="4" min="3" style="31" width="9.89"/>
    <col collapsed="false" customWidth="false" hidden="false" outlineLevel="0" max="18" min="5" style="29" width="8.89"/>
    <col collapsed="false" customWidth="true" hidden="false" outlineLevel="0" max="19" min="19" style="29" width="1.66"/>
    <col collapsed="false" customWidth="false" hidden="false" outlineLevel="0" max="1024" min="20" style="29" width="8.89"/>
  </cols>
  <sheetData>
    <row r="1" customFormat="false" ht="9" hidden="false" customHeight="true" outlineLevel="0" collapsed="false">
      <c r="A1" s="30"/>
    </row>
    <row r="2" s="32" customFormat="true" ht="18" hidden="false" customHeight="false" outlineLevel="0" collapsed="false">
      <c r="B2" s="124" t="s">
        <v>414</v>
      </c>
      <c r="C2" s="125"/>
      <c r="D2" s="125"/>
      <c r="E2" s="125"/>
      <c r="F2" s="125"/>
      <c r="G2" s="126"/>
      <c r="H2" s="126"/>
      <c r="I2" s="127"/>
      <c r="J2" s="127"/>
      <c r="K2" s="127"/>
      <c r="L2" s="127"/>
      <c r="M2" s="127"/>
      <c r="N2" s="127"/>
      <c r="O2" s="128"/>
      <c r="P2" s="128"/>
      <c r="Q2" s="128"/>
      <c r="R2" s="128"/>
      <c r="U2" s="35"/>
      <c r="V2" s="35"/>
      <c r="W2" s="36"/>
      <c r="X2" s="36"/>
      <c r="Y2" s="37"/>
    </row>
    <row r="3" customFormat="false" ht="14.4" hidden="false" customHeight="false" outlineLevel="0" collapsed="false">
      <c r="A3" s="30"/>
    </row>
    <row r="5" s="32" customFormat="true" ht="20.4" hidden="false" customHeight="false" outlineLevel="0" collapsed="false">
      <c r="B5" s="129" t="s">
        <v>415</v>
      </c>
      <c r="C5" s="130" t="s">
        <v>416</v>
      </c>
      <c r="D5" s="130" t="s">
        <v>417</v>
      </c>
      <c r="E5" s="130" t="s">
        <v>418</v>
      </c>
    </row>
    <row r="6" s="32" customFormat="true" ht="14.4" hidden="false" customHeight="false" outlineLevel="0" collapsed="false">
      <c r="B6" s="131" t="s">
        <v>136</v>
      </c>
      <c r="C6" s="132" t="n">
        <f aca="false">COUNTIFS(support_sheet!$I$41:$I$157,B6,support_sheet!$J$41:$J$157,"Misura da adottare")</f>
        <v>0</v>
      </c>
      <c r="D6" s="132" t="n">
        <f aca="false">COUNTIFS(support_sheet!$I$41:$I$157,B6,support_sheet!$J$41:$J$157,"Misura da consolidare")</f>
        <v>0</v>
      </c>
      <c r="E6" s="132" t="n">
        <f aca="false">C6+D6</f>
        <v>0</v>
      </c>
    </row>
    <row r="7" s="32" customFormat="true" ht="14.4" hidden="false" customHeight="false" outlineLevel="0" collapsed="false">
      <c r="B7" s="131" t="s">
        <v>154</v>
      </c>
      <c r="C7" s="132" t="n">
        <f aca="false">COUNTIFS(support_sheet!$I$41:$I$157,B7,support_sheet!$J$41:$J$157,"Misura da adottare")</f>
        <v>0</v>
      </c>
      <c r="D7" s="132" t="n">
        <f aca="false">COUNTIFS(support_sheet!$I$41:$I$157,B7,support_sheet!$J$41:$J$157,"Misura da consolidare")</f>
        <v>0</v>
      </c>
      <c r="E7" s="132" t="n">
        <f aca="false">C7+D7</f>
        <v>0</v>
      </c>
    </row>
    <row r="8" s="32" customFormat="true" ht="14.4" hidden="false" customHeight="false" outlineLevel="0" collapsed="false">
      <c r="B8" s="131" t="s">
        <v>166</v>
      </c>
      <c r="C8" s="132" t="n">
        <f aca="false">COUNTIFS(support_sheet!$I$41:$I$157,B8,support_sheet!$J$41:$J$157,"Misura da adottare")</f>
        <v>0</v>
      </c>
      <c r="D8" s="132" t="n">
        <f aca="false">COUNTIFS(support_sheet!$I$41:$I$157,B8,support_sheet!$J$41:$J$157,"Misura da consolidare")</f>
        <v>0</v>
      </c>
      <c r="E8" s="132" t="n">
        <f aca="false">C8+D8</f>
        <v>0</v>
      </c>
    </row>
    <row r="9" s="32" customFormat="true" ht="14.4" hidden="false" customHeight="false" outlineLevel="0" collapsed="false">
      <c r="B9" s="131" t="s">
        <v>176</v>
      </c>
      <c r="C9" s="132" t="n">
        <f aca="false">COUNTIFS(support_sheet!$I$41:$I$157,B9,support_sheet!$J$41:$J$157,"Misura da adottare")</f>
        <v>0</v>
      </c>
      <c r="D9" s="132" t="n">
        <f aca="false">COUNTIFS(support_sheet!$I$41:$I$157,B9,support_sheet!$J$41:$J$157,"Misura da consolidare")</f>
        <v>0</v>
      </c>
      <c r="E9" s="132" t="n">
        <f aca="false">C9+D9</f>
        <v>0</v>
      </c>
    </row>
    <row r="10" s="32" customFormat="true" ht="14.4" hidden="false" customHeight="false" outlineLevel="0" collapsed="false">
      <c r="B10" s="131" t="s">
        <v>186</v>
      </c>
      <c r="C10" s="132" t="n">
        <f aca="false">COUNTIFS(support_sheet!$I$41:$I$157,B10,support_sheet!$J$41:$J$157,"Misura da adottare")</f>
        <v>0</v>
      </c>
      <c r="D10" s="132" t="n">
        <f aca="false">COUNTIFS(support_sheet!$I$41:$I$157,B10,support_sheet!$J$41:$J$157,"Misura da consolidare")</f>
        <v>0</v>
      </c>
      <c r="E10" s="132" t="n">
        <f aca="false">C10+D10</f>
        <v>0</v>
      </c>
    </row>
    <row r="11" s="32" customFormat="true" ht="14.4" hidden="false" customHeight="false" outlineLevel="0" collapsed="false">
      <c r="B11" s="131" t="s">
        <v>194</v>
      </c>
      <c r="C11" s="132" t="n">
        <f aca="false">COUNTIFS(support_sheet!$I$41:$I$157,B11,support_sheet!$J$41:$J$157,"Misura da adottare")</f>
        <v>0</v>
      </c>
      <c r="D11" s="132" t="n">
        <f aca="false">COUNTIFS(support_sheet!$I$41:$I$157,B11,support_sheet!$J$41:$J$157,"Misura da consolidare")</f>
        <v>0</v>
      </c>
      <c r="E11" s="132" t="n">
        <f aca="false">C11+D11</f>
        <v>0</v>
      </c>
    </row>
    <row r="12" s="32" customFormat="true" ht="14.4" hidden="false" customHeight="false" outlineLevel="0" collapsed="false">
      <c r="B12" s="131" t="s">
        <v>206</v>
      </c>
      <c r="C12" s="132" t="n">
        <f aca="false">COUNTIFS(support_sheet!$I$41:$I$157,B12,support_sheet!$J$41:$J$157,"Misura da adottare")</f>
        <v>0</v>
      </c>
      <c r="D12" s="132" t="n">
        <f aca="false">COUNTIFS(support_sheet!$I$41:$I$157,B12,support_sheet!$J$41:$J$157,"Misura da consolidare")</f>
        <v>0</v>
      </c>
      <c r="E12" s="132" t="n">
        <f aca="false">C12+D12</f>
        <v>0</v>
      </c>
    </row>
    <row r="13" s="32" customFormat="true" ht="14.4" hidden="false" customHeight="false" outlineLevel="0" collapsed="false">
      <c r="B13" s="131" t="s">
        <v>216</v>
      </c>
      <c r="C13" s="132" t="n">
        <f aca="false">COUNTIFS(support_sheet!$I$41:$I$157,B13,support_sheet!$J$41:$J$157,"Misura da adottare")</f>
        <v>0</v>
      </c>
      <c r="D13" s="132" t="n">
        <f aca="false">COUNTIFS(support_sheet!$I$41:$I$157,B13,support_sheet!$J$41:$J$157,"Misura da consolidare")</f>
        <v>0</v>
      </c>
      <c r="E13" s="132" t="n">
        <f aca="false">C13+D13</f>
        <v>0</v>
      </c>
    </row>
    <row r="14" s="32" customFormat="true" ht="14.4" hidden="false" customHeight="false" outlineLevel="0" collapsed="false">
      <c r="B14" s="131" t="s">
        <v>228</v>
      </c>
      <c r="C14" s="132" t="n">
        <f aca="false">COUNTIFS(support_sheet!$I$41:$I$157,B14,support_sheet!$J$41:$J$157,"Misura da adottare")</f>
        <v>0</v>
      </c>
      <c r="D14" s="132" t="n">
        <f aca="false">COUNTIFS(support_sheet!$I$41:$I$157,B14,support_sheet!$J$41:$J$157,"Misura da consolidare")</f>
        <v>0</v>
      </c>
      <c r="E14" s="132" t="n">
        <f aca="false">C14+D14</f>
        <v>0</v>
      </c>
    </row>
    <row r="15" s="32" customFormat="true" ht="14.4" hidden="false" customHeight="false" outlineLevel="0" collapsed="false">
      <c r="B15" s="131" t="s">
        <v>236</v>
      </c>
      <c r="C15" s="132" t="n">
        <f aca="false">COUNTIFS(support_sheet!$I$41:$I$157,B15,support_sheet!$J$41:$J$157,"Misura da adottare")</f>
        <v>0</v>
      </c>
      <c r="D15" s="132" t="n">
        <f aca="false">COUNTIFS(support_sheet!$I$41:$I$157,B15,support_sheet!$J$41:$J$157,"Misura da consolidare")</f>
        <v>0</v>
      </c>
      <c r="E15" s="132" t="n">
        <f aca="false">C15+D15</f>
        <v>0</v>
      </c>
    </row>
    <row r="16" s="32" customFormat="true" ht="14.4" hidden="false" customHeight="false" outlineLevel="0" collapsed="false">
      <c r="B16" s="131" t="s">
        <v>244</v>
      </c>
      <c r="C16" s="132" t="n">
        <f aca="false">COUNTIFS(support_sheet!$I$41:$I$157,B16,support_sheet!$J$41:$J$157,"Misura da adottare")</f>
        <v>0</v>
      </c>
      <c r="D16" s="132" t="n">
        <f aca="false">COUNTIFS(support_sheet!$I$41:$I$157,B16,support_sheet!$J$41:$J$157,"Misura da consolidare")</f>
        <v>0</v>
      </c>
      <c r="E16" s="132" t="n">
        <f aca="false">C16+D16</f>
        <v>0</v>
      </c>
    </row>
    <row r="17" s="32" customFormat="true" ht="14.4" hidden="false" customHeight="false" outlineLevel="0" collapsed="false">
      <c r="B17" s="131" t="s">
        <v>262</v>
      </c>
      <c r="C17" s="132" t="n">
        <f aca="false">COUNTIFS(support_sheet!$I$41:$I$157,B17,support_sheet!$J$41:$J$157,"Misura da adottare")</f>
        <v>0</v>
      </c>
      <c r="D17" s="132" t="n">
        <f aca="false">COUNTIFS(support_sheet!$I$41:$I$157,B17,support_sheet!$J$41:$J$157,"Misura da consolidare")</f>
        <v>0</v>
      </c>
      <c r="E17" s="132" t="n">
        <f aca="false">C17+D17</f>
        <v>0</v>
      </c>
    </row>
    <row r="18" s="32" customFormat="true" ht="14.4" hidden="false" customHeight="false" outlineLevel="0" collapsed="false">
      <c r="B18" s="131" t="s">
        <v>274</v>
      </c>
      <c r="C18" s="132" t="n">
        <f aca="false">COUNTIFS(support_sheet!$I$41:$I$157,B18,support_sheet!$J$41:$J$157,"Misura da adottare")</f>
        <v>0</v>
      </c>
      <c r="D18" s="132" t="n">
        <f aca="false">COUNTIFS(support_sheet!$I$41:$I$157,B18,support_sheet!$J$41:$J$157,"Misura da consolidare")</f>
        <v>0</v>
      </c>
      <c r="E18" s="132" t="n">
        <f aca="false">C18+D18</f>
        <v>0</v>
      </c>
    </row>
    <row r="19" s="32" customFormat="true" ht="14.4" hidden="false" customHeight="false" outlineLevel="0" collapsed="false">
      <c r="B19" s="131" t="s">
        <v>288</v>
      </c>
      <c r="C19" s="132" t="n">
        <f aca="false">COUNTIFS(support_sheet!$I$41:$I$157,B19,support_sheet!$J$41:$J$157,"Misura da adottare")</f>
        <v>0</v>
      </c>
      <c r="D19" s="132" t="n">
        <f aca="false">COUNTIFS(support_sheet!$I$41:$I$157,B19,support_sheet!$J$41:$J$157,"Misura da consolidare")</f>
        <v>0</v>
      </c>
      <c r="E19" s="132" t="n">
        <f aca="false">C19+D19</f>
        <v>0</v>
      </c>
    </row>
    <row r="20" s="32" customFormat="true" ht="14.4" hidden="false" customHeight="false" outlineLevel="0" collapsed="false">
      <c r="B20" s="131" t="s">
        <v>308</v>
      </c>
      <c r="C20" s="132" t="n">
        <f aca="false">COUNTIFS(support_sheet!$I$41:$I$157,B20,support_sheet!$J$41:$J$157,"Misura da adottare")</f>
        <v>0</v>
      </c>
      <c r="D20" s="132" t="n">
        <f aca="false">COUNTIFS(support_sheet!$I$41:$I$157,B20,support_sheet!$J$41:$J$157,"Misura da consolidare")</f>
        <v>0</v>
      </c>
      <c r="E20" s="132" t="n">
        <f aca="false">C20+D20</f>
        <v>0</v>
      </c>
    </row>
    <row r="21" s="32" customFormat="true" ht="14.4" hidden="false" customHeight="false" outlineLevel="0" collapsed="false">
      <c r="B21" s="131" t="s">
        <v>324</v>
      </c>
      <c r="C21" s="132" t="n">
        <f aca="false">COUNTIFS(support_sheet!$I$41:$I$157,B21,support_sheet!$J$41:$J$157,"Misura da adottare")</f>
        <v>0</v>
      </c>
      <c r="D21" s="132" t="n">
        <f aca="false">COUNTIFS(support_sheet!$I$41:$I$157,B21,support_sheet!$J$41:$J$157,"Misura da consolidare")</f>
        <v>0</v>
      </c>
      <c r="E21" s="132" t="n">
        <f aca="false">C21+D21</f>
        <v>0</v>
      </c>
    </row>
    <row r="22" s="32" customFormat="true" ht="14.4" hidden="false" customHeight="false" outlineLevel="0" collapsed="false">
      <c r="B22" s="131" t="s">
        <v>344</v>
      </c>
      <c r="C22" s="132" t="n">
        <f aca="false">COUNTIFS(support_sheet!$I$41:$I$157,B22,support_sheet!$J$41:$J$157,"Misura da adottare")</f>
        <v>0</v>
      </c>
      <c r="D22" s="132" t="n">
        <f aca="false">COUNTIFS(support_sheet!$I$41:$I$157,B22,support_sheet!$J$41:$J$157,"Misura da consolidare")</f>
        <v>0</v>
      </c>
      <c r="E22" s="132" t="n">
        <f aca="false">C22+D22</f>
        <v>0</v>
      </c>
    </row>
    <row r="23" s="32" customFormat="true" ht="14.4" hidden="false" customHeight="false" outlineLevel="0" collapsed="false">
      <c r="B23" s="131" t="s">
        <v>364</v>
      </c>
      <c r="C23" s="132" t="n">
        <f aca="false">COUNTIFS(support_sheet!$I$41:$I$157,B23,support_sheet!$J$41:$J$157,"Misura da adottare")</f>
        <v>0</v>
      </c>
      <c r="D23" s="132" t="n">
        <f aca="false">COUNTIFS(support_sheet!$I$41:$I$157,B23,support_sheet!$J$41:$J$157,"Misura da consolidare")</f>
        <v>0</v>
      </c>
      <c r="E23" s="132" t="n">
        <f aca="false">C23+D23</f>
        <v>0</v>
      </c>
    </row>
    <row r="24" s="32" customFormat="true" ht="14.4" hidden="false" customHeight="false" outlineLevel="0" collapsed="false">
      <c r="B24" s="131" t="s">
        <v>384</v>
      </c>
      <c r="C24" s="132" t="n">
        <f aca="false">COUNTIFS(support_sheet!$I$41:$I$157,B24,support_sheet!$J$41:$J$157,"Misura da adottare")</f>
        <v>0</v>
      </c>
      <c r="D24" s="132" t="n">
        <f aca="false">COUNTIFS(support_sheet!$I$41:$I$157,B24,support_sheet!$J$41:$J$157,"Misura da consolidare")</f>
        <v>0</v>
      </c>
      <c r="E24" s="132" t="n">
        <f aca="false">C24+D24</f>
        <v>0</v>
      </c>
    </row>
    <row r="25" s="32" customFormat="true" ht="14.4" hidden="false" customHeight="false" outlineLevel="0" collapsed="false">
      <c r="B25" s="131" t="s">
        <v>398</v>
      </c>
      <c r="C25" s="132" t="n">
        <f aca="false">COUNTIFS(support_sheet!$I$41:$I$157,B25,support_sheet!$J$41:$J$157,"Misura da adottare")</f>
        <v>0</v>
      </c>
      <c r="D25" s="132" t="n">
        <f aca="false">COUNTIFS(support_sheet!$I$41:$I$157,B25,support_sheet!$J$41:$J$157,"Misura da consolidare")</f>
        <v>0</v>
      </c>
      <c r="E25" s="132" t="n">
        <f aca="false">C25+D25</f>
        <v>0</v>
      </c>
    </row>
    <row r="26" customFormat="false" ht="14.4" hidden="false" customHeight="false" outlineLevel="0" collapsed="false">
      <c r="C26" s="133" t="n">
        <f aca="false">SUM(C6:C25)</f>
        <v>0</v>
      </c>
      <c r="D26" s="133" t="n">
        <f aca="false">SUM(D6:D25)</f>
        <v>0</v>
      </c>
      <c r="E26" s="133" t="n">
        <f aca="false">C26+D26</f>
        <v>0</v>
      </c>
    </row>
  </sheetData>
  <printOptions headings="false" gridLines="false" gridLinesSet="true" horizontalCentered="false" verticalCentered="false"/>
  <pageMargins left="0.7" right="0.7" top="0.75" bottom="0.75" header="0.511805555555555" footer="0.511805555555555"/>
  <pageSetup paperSize="9" scale="63"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19" man="true" max="65535" min="0"/>
  </colBreak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157"/>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P37" activeCellId="0" sqref="P37"/>
    </sheetView>
  </sheetViews>
  <sheetFormatPr defaultColWidth="8.90234375" defaultRowHeight="10.2" zeroHeight="false" outlineLevelRow="0" outlineLevelCol="0"/>
  <cols>
    <col collapsed="false" customWidth="true" hidden="false" outlineLevel="0" max="1" min="1" style="134" width="17.89"/>
    <col collapsed="false" customWidth="false" hidden="false" outlineLevel="0" max="4" min="2" style="134" width="8.89"/>
    <col collapsed="false" customWidth="false" hidden="false" outlineLevel="0" max="6" min="5" style="135" width="8.89"/>
    <col collapsed="false" customWidth="false" hidden="false" outlineLevel="0" max="1024" min="7" style="134" width="8.89"/>
  </cols>
  <sheetData>
    <row r="1" customFormat="false" ht="10.2" hidden="false" customHeight="false" outlineLevel="0" collapsed="false">
      <c r="E1" s="136"/>
      <c r="F1" s="136"/>
      <c r="I1" s="137"/>
    </row>
    <row r="2" customFormat="false" ht="10.2" hidden="false" customHeight="false" outlineLevel="0" collapsed="false">
      <c r="A2" s="137" t="s">
        <v>419</v>
      </c>
      <c r="E2" s="136" t="s">
        <v>420</v>
      </c>
      <c r="F2" s="136" t="s">
        <v>421</v>
      </c>
      <c r="G2" s="137"/>
      <c r="I2" s="138" t="s">
        <v>118</v>
      </c>
      <c r="M2" s="136" t="s">
        <v>422</v>
      </c>
      <c r="O2" s="137" t="s">
        <v>423</v>
      </c>
    </row>
    <row r="3" customFormat="false" ht="10.2" hidden="false" customHeight="false" outlineLevel="0" collapsed="false">
      <c r="A3" s="139" t="s">
        <v>140</v>
      </c>
      <c r="B3" s="135" t="n">
        <v>1</v>
      </c>
      <c r="C3" s="134" t="str">
        <f aca="false">A3</f>
        <v>Basso</v>
      </c>
      <c r="E3" s="140" t="s">
        <v>424</v>
      </c>
      <c r="F3" s="135" t="n">
        <v>1</v>
      </c>
      <c r="I3" s="139" t="s">
        <v>425</v>
      </c>
      <c r="J3" s="139"/>
      <c r="K3" s="139"/>
      <c r="L3" s="139"/>
      <c r="M3" s="141" t="n">
        <f aca="false">COUNTIF('2.Minacce'!G11:G13,"x")&gt;0</f>
        <v>0</v>
      </c>
      <c r="O3" s="139" t="s">
        <v>426</v>
      </c>
      <c r="P3" s="139"/>
      <c r="Q3" s="139"/>
      <c r="R3" s="139"/>
      <c r="S3" s="139"/>
      <c r="T3" s="139"/>
      <c r="U3" s="139"/>
    </row>
    <row r="4" customFormat="false" ht="10.2" hidden="false" customHeight="false" outlineLevel="0" collapsed="false">
      <c r="A4" s="139" t="s">
        <v>146</v>
      </c>
      <c r="B4" s="135" t="n">
        <v>2</v>
      </c>
      <c r="C4" s="134" t="str">
        <f aca="false">A4</f>
        <v>Medio</v>
      </c>
      <c r="E4" s="135" t="s">
        <v>427</v>
      </c>
      <c r="F4" s="135" t="n">
        <v>2</v>
      </c>
      <c r="I4" s="139" t="s">
        <v>428</v>
      </c>
      <c r="J4" s="139"/>
      <c r="K4" s="139"/>
      <c r="L4" s="139"/>
      <c r="M4" s="141" t="n">
        <f aca="false">COUNTIF('2.Minacce'!G14:G18,"x")&gt;0</f>
        <v>0</v>
      </c>
      <c r="O4" s="139" t="s">
        <v>429</v>
      </c>
      <c r="P4" s="139"/>
      <c r="Q4" s="139"/>
      <c r="R4" s="139"/>
      <c r="S4" s="139"/>
      <c r="T4" s="139"/>
      <c r="U4" s="139"/>
    </row>
    <row r="5" customFormat="false" ht="10.2" hidden="false" customHeight="false" outlineLevel="0" collapsed="false">
      <c r="A5" s="139" t="s">
        <v>153</v>
      </c>
      <c r="B5" s="135" t="n">
        <v>3</v>
      </c>
      <c r="C5" s="134" t="str">
        <f aca="false">A5</f>
        <v>Alto</v>
      </c>
      <c r="E5" s="135" t="s">
        <v>430</v>
      </c>
      <c r="F5" s="135" t="n">
        <v>3</v>
      </c>
      <c r="I5" s="139" t="s">
        <v>431</v>
      </c>
      <c r="J5" s="139"/>
      <c r="K5" s="139"/>
      <c r="L5" s="139"/>
      <c r="M5" s="142" t="n">
        <f aca="false">COUNTIF('2.Minacce'!G19:G20,"x")&gt;0</f>
        <v>0</v>
      </c>
      <c r="O5" s="139" t="s">
        <v>432</v>
      </c>
      <c r="P5" s="139"/>
      <c r="Q5" s="139"/>
      <c r="R5" s="139"/>
      <c r="S5" s="139"/>
      <c r="T5" s="139"/>
      <c r="U5" s="139"/>
    </row>
    <row r="6" customFormat="false" ht="10.2" hidden="false" customHeight="false" outlineLevel="0" collapsed="false">
      <c r="A6" s="139" t="s">
        <v>433</v>
      </c>
      <c r="B6" s="135" t="n">
        <v>4</v>
      </c>
      <c r="C6" s="134" t="str">
        <f aca="false">A6</f>
        <v>Molto Alto</v>
      </c>
      <c r="E6" s="135" t="s">
        <v>434</v>
      </c>
      <c r="F6" s="135" t="n">
        <v>3</v>
      </c>
      <c r="I6" s="139" t="s">
        <v>435</v>
      </c>
      <c r="J6" s="139"/>
      <c r="K6" s="139"/>
      <c r="L6" s="139"/>
      <c r="M6" s="141" t="n">
        <f aca="false">COUNTIF('2.Minacce'!G21:G23,"x")&gt;0</f>
        <v>0</v>
      </c>
      <c r="O6" s="139" t="s">
        <v>436</v>
      </c>
      <c r="P6" s="139"/>
      <c r="Q6" s="139"/>
      <c r="R6" s="139"/>
      <c r="S6" s="139"/>
      <c r="T6" s="139"/>
      <c r="U6" s="139"/>
    </row>
    <row r="7" customFormat="false" ht="10.2" hidden="false" customHeight="false" outlineLevel="0" collapsed="false">
      <c r="B7" s="135"/>
      <c r="E7" s="135" t="s">
        <v>437</v>
      </c>
      <c r="F7" s="135" t="n">
        <v>1</v>
      </c>
      <c r="I7" s="139" t="s">
        <v>438</v>
      </c>
      <c r="J7" s="139"/>
      <c r="K7" s="139"/>
      <c r="L7" s="139"/>
      <c r="M7" s="141" t="n">
        <f aca="false">COUNTIF('2.Minacce'!G24:G25,"x")&gt;0</f>
        <v>0</v>
      </c>
      <c r="O7" s="139" t="s">
        <v>439</v>
      </c>
      <c r="P7" s="139"/>
      <c r="Q7" s="139"/>
      <c r="R7" s="139"/>
      <c r="S7" s="139"/>
      <c r="T7" s="139"/>
      <c r="U7" s="139"/>
    </row>
    <row r="8" customFormat="false" ht="10.2" hidden="false" customHeight="false" outlineLevel="0" collapsed="false">
      <c r="A8" s="137" t="s">
        <v>440</v>
      </c>
      <c r="B8" s="135"/>
      <c r="E8" s="135" t="s">
        <v>441</v>
      </c>
      <c r="F8" s="135" t="n">
        <v>2</v>
      </c>
      <c r="I8" s="139" t="s">
        <v>442</v>
      </c>
      <c r="J8" s="139"/>
      <c r="K8" s="139"/>
      <c r="L8" s="139"/>
      <c r="M8" s="141" t="n">
        <f aca="false">COUNTIF('2.Minacce'!G26,"x")&gt;0</f>
        <v>0</v>
      </c>
    </row>
    <row r="9" customFormat="false" ht="10.2" hidden="false" customHeight="false" outlineLevel="0" collapsed="false">
      <c r="A9" s="139" t="s">
        <v>443</v>
      </c>
      <c r="B9" s="135" t="n">
        <v>1</v>
      </c>
      <c r="C9" s="134" t="str">
        <f aca="false">A9</f>
        <v>Bassa</v>
      </c>
      <c r="D9" s="139" t="s">
        <v>444</v>
      </c>
      <c r="E9" s="135" t="s">
        <v>445</v>
      </c>
      <c r="F9" s="135" t="n">
        <v>3</v>
      </c>
    </row>
    <row r="10" customFormat="false" ht="10.2" hidden="false" customHeight="false" outlineLevel="0" collapsed="false">
      <c r="A10" s="139" t="s">
        <v>446</v>
      </c>
      <c r="B10" s="135" t="n">
        <v>2</v>
      </c>
      <c r="C10" s="134" t="str">
        <f aca="false">A10</f>
        <v>Media</v>
      </c>
      <c r="D10" s="139" t="s">
        <v>447</v>
      </c>
      <c r="E10" s="135" t="s">
        <v>448</v>
      </c>
      <c r="F10" s="135" t="n">
        <v>3</v>
      </c>
      <c r="I10" s="138" t="s">
        <v>449</v>
      </c>
      <c r="M10" s="136" t="s">
        <v>422</v>
      </c>
      <c r="O10" s="137" t="s">
        <v>450</v>
      </c>
    </row>
    <row r="11" customFormat="false" ht="10.2" hidden="false" customHeight="false" outlineLevel="0" collapsed="false">
      <c r="A11" s="139" t="s">
        <v>451</v>
      </c>
      <c r="B11" s="135" t="n">
        <v>3</v>
      </c>
      <c r="C11" s="134" t="str">
        <f aca="false">A11</f>
        <v>Alta</v>
      </c>
      <c r="D11" s="139" t="s">
        <v>452</v>
      </c>
      <c r="E11" s="135" t="s">
        <v>453</v>
      </c>
      <c r="F11" s="135" t="n">
        <v>2</v>
      </c>
      <c r="I11" s="139" t="s">
        <v>454</v>
      </c>
      <c r="J11" s="139"/>
      <c r="K11" s="139"/>
      <c r="L11" s="139"/>
      <c r="M11" s="143" t="n">
        <f aca="false">OR(M3,M4,M5)</f>
        <v>0</v>
      </c>
      <c r="O11" s="139" t="s">
        <v>455</v>
      </c>
      <c r="P11" s="139"/>
      <c r="Q11" s="139"/>
      <c r="R11" s="139" t="s">
        <v>456</v>
      </c>
      <c r="S11" s="139"/>
      <c r="T11" s="139"/>
      <c r="U11" s="139"/>
    </row>
    <row r="12" customFormat="false" ht="10.2" hidden="false" customHeight="false" outlineLevel="0" collapsed="false">
      <c r="A12" s="139" t="s">
        <v>457</v>
      </c>
      <c r="B12" s="135"/>
      <c r="E12" s="135" t="s">
        <v>458</v>
      </c>
      <c r="F12" s="135" t="n">
        <v>3</v>
      </c>
      <c r="I12" s="139" t="s">
        <v>459</v>
      </c>
      <c r="J12" s="139"/>
      <c r="K12" s="139"/>
      <c r="L12" s="139"/>
      <c r="M12" s="143" t="n">
        <f aca="false">M6</f>
        <v>0</v>
      </c>
      <c r="O12" s="139" t="s">
        <v>460</v>
      </c>
      <c r="P12" s="139"/>
      <c r="Q12" s="139"/>
      <c r="R12" s="139" t="s">
        <v>461</v>
      </c>
      <c r="S12" s="139"/>
      <c r="T12" s="139"/>
      <c r="U12" s="139"/>
    </row>
    <row r="13" customFormat="false" ht="10.2" hidden="false" customHeight="false" outlineLevel="0" collapsed="false">
      <c r="E13" s="135" t="s">
        <v>462</v>
      </c>
      <c r="F13" s="135" t="n">
        <v>3</v>
      </c>
      <c r="I13" s="139" t="s">
        <v>463</v>
      </c>
      <c r="J13" s="139"/>
      <c r="K13" s="139"/>
      <c r="L13" s="139"/>
      <c r="M13" s="143" t="n">
        <f aca="false">OR(M7,M8)</f>
        <v>0</v>
      </c>
      <c r="O13" s="139" t="s">
        <v>464</v>
      </c>
      <c r="P13" s="139"/>
      <c r="Q13" s="139"/>
      <c r="R13" s="139" t="s">
        <v>465</v>
      </c>
      <c r="S13" s="139"/>
      <c r="T13" s="139"/>
      <c r="U13" s="139"/>
    </row>
    <row r="14" customFormat="false" ht="10.2" hidden="false" customHeight="false" outlineLevel="0" collapsed="false">
      <c r="A14" s="137" t="s">
        <v>466</v>
      </c>
      <c r="B14" s="135"/>
      <c r="E14" s="135" t="s">
        <v>467</v>
      </c>
      <c r="F14" s="135" t="n">
        <v>3</v>
      </c>
      <c r="O14" s="139" t="s">
        <v>468</v>
      </c>
      <c r="P14" s="139"/>
      <c r="Q14" s="139"/>
      <c r="R14" s="139" t="s">
        <v>469</v>
      </c>
      <c r="S14" s="139"/>
      <c r="T14" s="139"/>
      <c r="U14" s="139"/>
    </row>
    <row r="15" customFormat="false" ht="10.2" hidden="false" customHeight="false" outlineLevel="0" collapsed="false">
      <c r="A15" s="139" t="s">
        <v>140</v>
      </c>
      <c r="B15" s="135" t="n">
        <v>1</v>
      </c>
      <c r="C15" s="134" t="str">
        <f aca="false">A15</f>
        <v>Basso</v>
      </c>
    </row>
    <row r="16" customFormat="false" ht="10.2" hidden="false" customHeight="false" outlineLevel="0" collapsed="false">
      <c r="A16" s="139" t="s">
        <v>146</v>
      </c>
      <c r="B16" s="135" t="n">
        <v>2</v>
      </c>
      <c r="C16" s="134" t="str">
        <f aca="false">A16</f>
        <v>Medio</v>
      </c>
    </row>
    <row r="17" customFormat="false" ht="10.2" hidden="false" customHeight="false" outlineLevel="0" collapsed="false">
      <c r="A17" s="139" t="s">
        <v>153</v>
      </c>
      <c r="B17" s="135" t="n">
        <v>3</v>
      </c>
      <c r="C17" s="134" t="str">
        <f aca="false">A17</f>
        <v>Alto</v>
      </c>
      <c r="I17" s="144" t="s">
        <v>470</v>
      </c>
      <c r="K17" s="145"/>
      <c r="O17" s="144" t="s">
        <v>471</v>
      </c>
      <c r="S17" s="137" t="s">
        <v>472</v>
      </c>
    </row>
    <row r="18" customFormat="false" ht="10.2" hidden="false" customHeight="false" outlineLevel="0" collapsed="false">
      <c r="I18" s="134" t="s">
        <v>130</v>
      </c>
      <c r="J18" s="146" t="n">
        <f aca="false">IF('3.Impatti'!G11="x",1,0)</f>
        <v>0</v>
      </c>
      <c r="K18" s="145"/>
      <c r="O18" s="147" t="s">
        <v>473</v>
      </c>
      <c r="P18" s="148" t="s">
        <v>474</v>
      </c>
      <c r="Q18" s="149" t="n">
        <f aca="false">IF((Q19+COUNTIF('4.Probabilità'!G11:G15,"no"))=5,1,0)</f>
        <v>0</v>
      </c>
      <c r="S18" s="135" t="n">
        <f aca="false">IFERROR(VLOOKUP("$"&amp;support_sheet!P37&amp;"-"&amp;support_sheet!J33,support_sheet!$E$3:$F$14,2,0),0)</f>
        <v>0</v>
      </c>
      <c r="T18" s="134" t="str">
        <f aca="false">IF(S18=0,"Non Calcolato",VLOOKUP(S18,support_sheet!$B$15:$C$17,2,0))</f>
        <v>Non Calcolato</v>
      </c>
    </row>
    <row r="19" customFormat="false" ht="10.2" hidden="false" customHeight="false" outlineLevel="0" collapsed="false">
      <c r="A19" s="137" t="s">
        <v>475</v>
      </c>
      <c r="B19" s="137" t="s">
        <v>476</v>
      </c>
      <c r="C19" s="137" t="s">
        <v>477</v>
      </c>
      <c r="D19" s="137"/>
      <c r="E19" s="136"/>
      <c r="F19" s="136"/>
      <c r="G19" s="137"/>
      <c r="H19" s="137"/>
      <c r="J19" s="146" t="n">
        <f aca="false">IF('3.Impatti'!G12="x",2,0)</f>
        <v>0</v>
      </c>
      <c r="K19" s="145"/>
      <c r="P19" s="150" t="s">
        <v>478</v>
      </c>
      <c r="Q19" s="151" t="n">
        <f aca="false">COUNTIF('4.Probabilità'!G11:G15,"sì")</f>
        <v>0</v>
      </c>
    </row>
    <row r="20" customFormat="false" ht="10.2" hidden="false" customHeight="false" outlineLevel="0" collapsed="false">
      <c r="A20" s="134" t="s">
        <v>137</v>
      </c>
      <c r="B20" s="134" t="s">
        <v>479</v>
      </c>
      <c r="J20" s="146" t="n">
        <f aca="false">IF('3.Impatti'!G13="x",3,0)</f>
        <v>0</v>
      </c>
      <c r="K20" s="145"/>
      <c r="P20" s="150" t="s">
        <v>480</v>
      </c>
      <c r="Q20" s="151" t="n">
        <f aca="false">IF(OR(NOT(Q18),'4.Probabilità'!E18="",'4.Probabilità'!E18="&lt;vuoto&gt;"),0,IF('4.Probabilità'!E18&lt;&gt;'4.Probabilità'!B18,1,0))</f>
        <v>0</v>
      </c>
    </row>
    <row r="21" customFormat="false" ht="10.2" hidden="false" customHeight="false" outlineLevel="0" collapsed="false">
      <c r="A21" s="134" t="s">
        <v>142</v>
      </c>
      <c r="B21" s="134" t="s">
        <v>479</v>
      </c>
      <c r="J21" s="146" t="n">
        <f aca="false">IF('3.Impatti'!G14="x",4,0)</f>
        <v>0</v>
      </c>
      <c r="K21" s="145"/>
      <c r="O21" s="147" t="s">
        <v>481</v>
      </c>
      <c r="P21" s="148" t="s">
        <v>474</v>
      </c>
      <c r="Q21" s="149" t="n">
        <f aca="false">IF((Q22+COUNTIF('4.Probabilità'!G27:G31,"no"))=5,1,0)</f>
        <v>0</v>
      </c>
    </row>
    <row r="22" customFormat="false" ht="10.2" hidden="false" customHeight="false" outlineLevel="0" collapsed="false">
      <c r="A22" s="134" t="s">
        <v>144</v>
      </c>
      <c r="B22" s="134" t="s">
        <v>479</v>
      </c>
      <c r="J22" s="152" t="n">
        <f aca="false">MAX(J18:J21)</f>
        <v>0</v>
      </c>
      <c r="K22" s="153" t="str">
        <f aca="false">IF(NOT(M11),"Non Presente",IF(J22=0,"Da Stimare",VLOOKUP(J22,$B$3:$C$6,2,0)))</f>
        <v>Non Presente</v>
      </c>
      <c r="P22" s="150" t="s">
        <v>478</v>
      </c>
      <c r="Q22" s="151" t="n">
        <f aca="false">COUNTIF('4.Probabilità'!G27:G31,"sì")</f>
        <v>0</v>
      </c>
    </row>
    <row r="23" customFormat="false" ht="10.2" hidden="false" customHeight="false" outlineLevel="0" collapsed="false">
      <c r="A23" s="134" t="s">
        <v>147</v>
      </c>
      <c r="B23" s="134" t="s">
        <v>479</v>
      </c>
      <c r="I23" s="134" t="s">
        <v>131</v>
      </c>
      <c r="J23" s="146" t="n">
        <f aca="false">IF('3.Impatti'!G23="x",1,0)</f>
        <v>0</v>
      </c>
      <c r="K23" s="145"/>
      <c r="P23" s="150" t="s">
        <v>480</v>
      </c>
      <c r="Q23" s="151" t="n">
        <f aca="false">IF(OR(NOT(Q21),'4.Probabilità'!E34="",'4.Probabilità'!E34="&lt;vuoto&gt;"),0,IF('4.Probabilità'!E34&lt;&gt;'4.Probabilità'!B34,1,0))</f>
        <v>0</v>
      </c>
    </row>
    <row r="24" customFormat="false" ht="10.2" hidden="false" customHeight="false" outlineLevel="0" collapsed="false">
      <c r="A24" s="134" t="s">
        <v>149</v>
      </c>
      <c r="B24" s="134" t="s">
        <v>479</v>
      </c>
      <c r="J24" s="146" t="n">
        <f aca="false">IF('3.Impatti'!G24="x",2,0)</f>
        <v>0</v>
      </c>
      <c r="K24" s="145"/>
      <c r="O24" s="147" t="s">
        <v>482</v>
      </c>
      <c r="P24" s="148" t="s">
        <v>474</v>
      </c>
      <c r="Q24" s="149" t="n">
        <f aca="false">IF((Q25+COUNTIF('4.Probabilità'!G43:G47,"no"))=5,1,0)</f>
        <v>0</v>
      </c>
    </row>
    <row r="25" customFormat="false" ht="10.2" hidden="false" customHeight="false" outlineLevel="0" collapsed="false">
      <c r="A25" s="134" t="s">
        <v>151</v>
      </c>
      <c r="B25" s="134" t="s">
        <v>479</v>
      </c>
      <c r="J25" s="146" t="n">
        <f aca="false">IF('3.Impatti'!G25="x",3,0)</f>
        <v>0</v>
      </c>
      <c r="K25" s="145"/>
      <c r="P25" s="150" t="s">
        <v>478</v>
      </c>
      <c r="Q25" s="151" t="n">
        <f aca="false">COUNTIF('4.Probabilità'!G43:G47,"sì")</f>
        <v>0</v>
      </c>
    </row>
    <row r="26" customFormat="false" ht="10.2" hidden="false" customHeight="false" outlineLevel="0" collapsed="false">
      <c r="A26" s="134" t="s">
        <v>155</v>
      </c>
      <c r="B26" s="134" t="s">
        <v>483</v>
      </c>
      <c r="J26" s="146" t="n">
        <f aca="false">IF('3.Impatti'!G26="x",4,0)</f>
        <v>0</v>
      </c>
      <c r="K26" s="145"/>
      <c r="P26" s="150" t="s">
        <v>480</v>
      </c>
      <c r="Q26" s="151" t="n">
        <f aca="false">IF(OR(NOT(Q24),'4.Probabilità'!E50="",'4.Probabilità'!E50="&lt;vuoto&gt;"),0,IF('4.Probabilità'!E50&lt;&gt;'4.Probabilità'!B50,1,0))</f>
        <v>0</v>
      </c>
    </row>
    <row r="27" customFormat="false" ht="10.2" hidden="false" customHeight="false" outlineLevel="0" collapsed="false">
      <c r="A27" s="134" t="s">
        <v>158</v>
      </c>
      <c r="B27" s="134" t="s">
        <v>483</v>
      </c>
      <c r="J27" s="152" t="n">
        <f aca="false">MAX(J23:J26)</f>
        <v>0</v>
      </c>
      <c r="K27" s="153" t="str">
        <f aca="false">IF(NOT(M12),"Non Presente",IF(J27=0,"Da Stimare",VLOOKUP(J27,$B$3:$C$6,2,0)))</f>
        <v>Non Presente</v>
      </c>
      <c r="O27" s="147" t="s">
        <v>484</v>
      </c>
      <c r="P27" s="148" t="s">
        <v>474</v>
      </c>
      <c r="Q27" s="149" t="n">
        <f aca="false">IF((Q28+COUNTIF('4.Probabilità'!G59:G63,"no"))=5,1,0)</f>
        <v>0</v>
      </c>
    </row>
    <row r="28" customFormat="false" ht="10.2" hidden="false" customHeight="false" outlineLevel="0" collapsed="false">
      <c r="A28" s="134" t="s">
        <v>160</v>
      </c>
      <c r="B28" s="134" t="s">
        <v>483</v>
      </c>
      <c r="I28" s="134" t="s">
        <v>132</v>
      </c>
      <c r="J28" s="146" t="n">
        <f aca="false">IF('3.Impatti'!G35="x",1,0)</f>
        <v>0</v>
      </c>
      <c r="K28" s="145"/>
      <c r="P28" s="150" t="s">
        <v>478</v>
      </c>
      <c r="Q28" s="151" t="n">
        <f aca="false">COUNTIF('4.Probabilità'!G59:G63,"sì")</f>
        <v>0</v>
      </c>
    </row>
    <row r="29" customFormat="false" ht="12" hidden="false" customHeight="false" outlineLevel="0" collapsed="false">
      <c r="A29" s="134" t="s">
        <v>162</v>
      </c>
      <c r="B29" s="134" t="s">
        <v>483</v>
      </c>
      <c r="J29" s="146" t="n">
        <f aca="false">IF('3.Impatti'!G36="x",2,0)</f>
        <v>0</v>
      </c>
      <c r="K29" s="145"/>
      <c r="P29" s="150" t="s">
        <v>480</v>
      </c>
      <c r="Q29" s="151" t="n">
        <f aca="false">IF(OR(NOT(Q27),'4.Probabilità'!E66="",'4.Probabilità'!E66="&lt;vuoto&gt;"),0,IF('4.Probabilità'!E66&lt;&gt;'4.Probabilità'!B66,1,0))</f>
        <v>0</v>
      </c>
      <c r="S29" s="154"/>
    </row>
    <row r="30" customFormat="false" ht="10.2" hidden="false" customHeight="false" outlineLevel="0" collapsed="false">
      <c r="A30" s="134" t="s">
        <v>164</v>
      </c>
      <c r="B30" s="134" t="s">
        <v>483</v>
      </c>
      <c r="J30" s="146" t="n">
        <f aca="false">IF('3.Impatti'!G37="x",3,0)</f>
        <v>0</v>
      </c>
      <c r="K30" s="145"/>
      <c r="O30" s="134" t="s">
        <v>485</v>
      </c>
      <c r="Q30" s="149" t="n">
        <f aca="false">AND(Q18,Q21,Q24,Q27)</f>
        <v>0</v>
      </c>
    </row>
    <row r="31" customFormat="false" ht="10.2" hidden="false" customHeight="false" outlineLevel="0" collapsed="false">
      <c r="A31" s="134" t="s">
        <v>167</v>
      </c>
      <c r="B31" s="134" t="s">
        <v>486</v>
      </c>
      <c r="J31" s="146" t="n">
        <f aca="false">IF('3.Impatti'!G38="x",4,0)</f>
        <v>0</v>
      </c>
      <c r="K31" s="145"/>
    </row>
    <row r="32" customFormat="false" ht="10.2" hidden="false" customHeight="false" outlineLevel="0" collapsed="false">
      <c r="A32" s="134" t="s">
        <v>170</v>
      </c>
      <c r="B32" s="134" t="s">
        <v>486</v>
      </c>
      <c r="J32" s="152" t="n">
        <f aca="false">MAX(J28:J31)</f>
        <v>0</v>
      </c>
      <c r="K32" s="153" t="str">
        <f aca="false">IF(NOT(M13),"Non Presente",IF(J32=0,"Da Stimare",VLOOKUP(J32,$B$3:$C$6,2,0)))</f>
        <v>Non Presente</v>
      </c>
      <c r="O32" s="137" t="s">
        <v>487</v>
      </c>
    </row>
    <row r="33" customFormat="false" ht="10.2" hidden="false" customHeight="false" outlineLevel="0" collapsed="false">
      <c r="A33" s="134" t="s">
        <v>172</v>
      </c>
      <c r="B33" s="134" t="s">
        <v>486</v>
      </c>
      <c r="I33" s="134" t="s">
        <v>488</v>
      </c>
      <c r="J33" s="152" t="n">
        <f aca="false">IF(OR(K22="Da Stimare",K27="Da Stimare",K32="Da Stimare"),0,MAX(support_sheet!J22,support_sheet!J27,support_sheet!J32))</f>
        <v>0</v>
      </c>
      <c r="K33" s="153" t="str">
        <f aca="false">IF(J33=0,"Da Stimare",VLOOKUP(J33,$B$3:$C$6,2,0))</f>
        <v>Da Stimare</v>
      </c>
      <c r="O33" s="147" t="s">
        <v>473</v>
      </c>
      <c r="P33" s="147" t="e">
        <f aca="false">VLOOKUP('4.Probabilità'!D75,support_sheet!$A$9:$B$11,2,0)</f>
        <v>#N/A</v>
      </c>
    </row>
    <row r="34" customFormat="false" ht="10.2" hidden="false" customHeight="false" outlineLevel="0" collapsed="false">
      <c r="A34" s="134" t="s">
        <v>174</v>
      </c>
      <c r="B34" s="134" t="s">
        <v>486</v>
      </c>
      <c r="O34" s="147" t="s">
        <v>481</v>
      </c>
      <c r="P34" s="147" t="e">
        <f aca="false">VLOOKUP('4.Probabilità'!D76,support_sheet!$A$9:$B$11,2,0)</f>
        <v>#N/A</v>
      </c>
    </row>
    <row r="35" customFormat="false" ht="10.2" hidden="false" customHeight="false" outlineLevel="0" collapsed="false">
      <c r="A35" s="134" t="s">
        <v>177</v>
      </c>
      <c r="B35" s="134" t="s">
        <v>489</v>
      </c>
      <c r="J35" s="137"/>
      <c r="O35" s="147" t="s">
        <v>482</v>
      </c>
      <c r="P35" s="147" t="e">
        <f aca="false">VLOOKUP('4.Probabilità'!D77,support_sheet!$A$9:$B$11,2,0)</f>
        <v>#N/A</v>
      </c>
    </row>
    <row r="36" customFormat="false" ht="10.2" hidden="false" customHeight="false" outlineLevel="0" collapsed="false">
      <c r="A36" s="134" t="s">
        <v>180</v>
      </c>
      <c r="B36" s="134" t="s">
        <v>489</v>
      </c>
      <c r="O36" s="147" t="s">
        <v>484</v>
      </c>
      <c r="P36" s="147" t="e">
        <f aca="false">VLOOKUP('4.Probabilità'!D78,support_sheet!$A$9:$B$11,2,0)</f>
        <v>#N/A</v>
      </c>
    </row>
    <row r="37" customFormat="false" ht="10.2" hidden="false" customHeight="false" outlineLevel="0" collapsed="false">
      <c r="A37" s="134" t="s">
        <v>182</v>
      </c>
      <c r="B37" s="134" t="s">
        <v>489</v>
      </c>
      <c r="O37" s="134" t="s">
        <v>490</v>
      </c>
      <c r="P37" s="143" t="e">
        <f aca="false">VLOOKUP(SUM(P33:P36),$O$40:$P$48,2,0)</f>
        <v>#N/A</v>
      </c>
      <c r="Q37" s="134" t="str">
        <f aca="false">IF(NOT(Q30),"Da Stimare",VLOOKUP(P37,$B$9:$C$11,2,0))</f>
        <v>Da Stimare</v>
      </c>
    </row>
    <row r="38" customFormat="false" ht="10.2" hidden="false" customHeight="false" outlineLevel="0" collapsed="false">
      <c r="A38" s="134" t="s">
        <v>184</v>
      </c>
      <c r="B38" s="134" t="s">
        <v>489</v>
      </c>
    </row>
    <row r="39" customFormat="false" ht="10.2" hidden="false" customHeight="false" outlineLevel="0" collapsed="false">
      <c r="A39" s="134" t="s">
        <v>187</v>
      </c>
      <c r="B39" s="134" t="s">
        <v>491</v>
      </c>
      <c r="O39" s="144" t="s">
        <v>492</v>
      </c>
      <c r="P39" s="147"/>
    </row>
    <row r="40" customFormat="false" ht="10.2" hidden="false" customHeight="false" outlineLevel="0" collapsed="false">
      <c r="A40" s="134" t="s">
        <v>190</v>
      </c>
      <c r="B40" s="134" t="s">
        <v>491</v>
      </c>
      <c r="I40" s="155" t="s">
        <v>125</v>
      </c>
      <c r="J40" s="155" t="s">
        <v>133</v>
      </c>
      <c r="O40" s="156" t="n">
        <v>4</v>
      </c>
      <c r="P40" s="156" t="n">
        <v>1</v>
      </c>
    </row>
    <row r="41" customFormat="false" ht="10.2" hidden="false" customHeight="false" outlineLevel="0" collapsed="false">
      <c r="A41" s="134" t="s">
        <v>192</v>
      </c>
      <c r="B41" s="134" t="s">
        <v>491</v>
      </c>
      <c r="I41" s="157" t="str">
        <f aca="false">'5.Misure'!C13</f>
        <v>A) Politica generale di sicurezza per la protezione dei dati personali</v>
      </c>
      <c r="J41" s="157" t="str">
        <f aca="false">IF('5.Misure'!B13="&gt;&gt;&gt;",IF('5.Misure'!L13="","",'5.Misure'!L13),"-")</f>
        <v>-</v>
      </c>
      <c r="O41" s="156" t="n">
        <v>5</v>
      </c>
      <c r="P41" s="156" t="n">
        <v>1</v>
      </c>
    </row>
    <row r="42" customFormat="false" ht="10.2" hidden="false" customHeight="false" outlineLevel="0" collapsed="false">
      <c r="A42" s="134" t="s">
        <v>195</v>
      </c>
      <c r="B42" s="134" t="s">
        <v>493</v>
      </c>
      <c r="I42" s="157" t="str">
        <f aca="false">'5.Misure'!C14</f>
        <v>A) Politica generale di sicurezza per la protezione dei dati personali</v>
      </c>
      <c r="J42" s="157" t="str">
        <f aca="false">IF('5.Misure'!B14="&gt;&gt;&gt;",IF('5.Misure'!L14="","",'5.Misure'!L14),"-")</f>
        <v>-</v>
      </c>
      <c r="O42" s="156" t="n">
        <v>6</v>
      </c>
      <c r="P42" s="156" t="n">
        <v>2</v>
      </c>
    </row>
    <row r="43" customFormat="false" ht="10.2" hidden="false" customHeight="false" outlineLevel="0" collapsed="false">
      <c r="A43" s="134" t="s">
        <v>198</v>
      </c>
      <c r="B43" s="134" t="s">
        <v>493</v>
      </c>
      <c r="I43" s="157" t="str">
        <f aca="false">'5.Misure'!C15</f>
        <v>A) Politica generale di sicurezza per la protezione dei dati personali</v>
      </c>
      <c r="J43" s="157" t="str">
        <f aca="false">IF('5.Misure'!B15="&gt;&gt;&gt;",IF('5.Misure'!L15="","",'5.Misure'!L15),"-")</f>
        <v>-</v>
      </c>
      <c r="O43" s="156" t="n">
        <v>7</v>
      </c>
      <c r="P43" s="156" t="n">
        <v>2</v>
      </c>
    </row>
    <row r="44" customFormat="false" ht="10.2" hidden="false" customHeight="false" outlineLevel="0" collapsed="false">
      <c r="A44" s="134" t="s">
        <v>200</v>
      </c>
      <c r="B44" s="134" t="s">
        <v>493</v>
      </c>
      <c r="I44" s="157" t="str">
        <f aca="false">'5.Misure'!C16</f>
        <v>A) Politica generale di sicurezza per la protezione dei dati personali</v>
      </c>
      <c r="J44" s="157" t="str">
        <f aca="false">IF('5.Misure'!B16="&gt;&gt;&gt;",IF('5.Misure'!L16="","",'5.Misure'!L16),"-")</f>
        <v>-</v>
      </c>
      <c r="O44" s="156" t="n">
        <v>8</v>
      </c>
      <c r="P44" s="156" t="n">
        <v>2</v>
      </c>
    </row>
    <row r="45" customFormat="false" ht="10.2" hidden="false" customHeight="false" outlineLevel="0" collapsed="false">
      <c r="A45" s="134" t="s">
        <v>202</v>
      </c>
      <c r="B45" s="134" t="s">
        <v>493</v>
      </c>
      <c r="I45" s="157" t="str">
        <f aca="false">'5.Misure'!C17</f>
        <v>A) Politica generale di sicurezza per la protezione dei dati personali</v>
      </c>
      <c r="J45" s="157" t="str">
        <f aca="false">IF('5.Misure'!B17="&gt;&gt;&gt;",IF('5.Misure'!L17="","",'5.Misure'!L17),"-")</f>
        <v>-</v>
      </c>
      <c r="O45" s="156" t="n">
        <v>9</v>
      </c>
      <c r="P45" s="156" t="n">
        <v>3</v>
      </c>
    </row>
    <row r="46" customFormat="false" ht="10.2" hidden="false" customHeight="false" outlineLevel="0" collapsed="false">
      <c r="A46" s="134" t="s">
        <v>204</v>
      </c>
      <c r="B46" s="134" t="s">
        <v>493</v>
      </c>
      <c r="I46" s="157" t="str">
        <f aca="false">'5.Misure'!C18</f>
        <v>A) Politica generale di sicurezza per la protezione dei dati personali</v>
      </c>
      <c r="J46" s="157" t="str">
        <f aca="false">IF('5.Misure'!B18="&gt;&gt;&gt;",IF('5.Misure'!L18="","",'5.Misure'!L18),"-")</f>
        <v>-</v>
      </c>
      <c r="O46" s="156" t="n">
        <v>10</v>
      </c>
      <c r="P46" s="156" t="n">
        <v>3</v>
      </c>
    </row>
    <row r="47" customFormat="false" ht="10.2" hidden="false" customHeight="false" outlineLevel="0" collapsed="false">
      <c r="A47" s="134" t="s">
        <v>207</v>
      </c>
      <c r="B47" s="134" t="s">
        <v>494</v>
      </c>
      <c r="I47" s="157" t="str">
        <f aca="false">'5.Misure'!C19</f>
        <v>B) Ruoli e responsabilità</v>
      </c>
      <c r="J47" s="157" t="str">
        <f aca="false">IF('5.Misure'!B19="&gt;&gt;&gt;",IF('5.Misure'!L19="","",'5.Misure'!L19),"-")</f>
        <v>-</v>
      </c>
      <c r="O47" s="156" t="n">
        <v>11</v>
      </c>
      <c r="P47" s="156" t="n">
        <v>3</v>
      </c>
    </row>
    <row r="48" customFormat="false" ht="10.2" hidden="false" customHeight="false" outlineLevel="0" collapsed="false">
      <c r="A48" s="134" t="s">
        <v>210</v>
      </c>
      <c r="B48" s="134" t="s">
        <v>494</v>
      </c>
      <c r="I48" s="157" t="str">
        <f aca="false">'5.Misure'!C20</f>
        <v>B) Ruoli e responsabilità</v>
      </c>
      <c r="J48" s="157" t="str">
        <f aca="false">IF('5.Misure'!B20="&gt;&gt;&gt;",IF('5.Misure'!L20="","",'5.Misure'!L20),"-")</f>
        <v>-</v>
      </c>
      <c r="O48" s="156" t="n">
        <v>12</v>
      </c>
      <c r="P48" s="156" t="n">
        <v>3</v>
      </c>
    </row>
    <row r="49" customFormat="false" ht="10.2" hidden="false" customHeight="false" outlineLevel="0" collapsed="false">
      <c r="A49" s="134" t="s">
        <v>212</v>
      </c>
      <c r="B49" s="134" t="s">
        <v>494</v>
      </c>
      <c r="I49" s="157" t="str">
        <f aca="false">'5.Misure'!C21</f>
        <v>B) Ruoli e responsabilità</v>
      </c>
      <c r="J49" s="157" t="str">
        <f aca="false">IF('5.Misure'!B21="&gt;&gt;&gt;",IF('5.Misure'!L21="","",'5.Misure'!L21),"-")</f>
        <v>-</v>
      </c>
    </row>
    <row r="50" customFormat="false" ht="10.2" hidden="false" customHeight="false" outlineLevel="0" collapsed="false">
      <c r="A50" s="134" t="s">
        <v>214</v>
      </c>
      <c r="B50" s="134" t="s">
        <v>494</v>
      </c>
      <c r="I50" s="157" t="str">
        <f aca="false">'5.Misure'!C22</f>
        <v>B) Ruoli e responsabilità</v>
      </c>
      <c r="J50" s="157" t="str">
        <f aca="false">IF('5.Misure'!B22="&gt;&gt;&gt;",IF('5.Misure'!L22="","",'5.Misure'!L22),"-")</f>
        <v>-</v>
      </c>
    </row>
    <row r="51" customFormat="false" ht="10.2" hidden="false" customHeight="false" outlineLevel="0" collapsed="false">
      <c r="A51" s="134" t="s">
        <v>217</v>
      </c>
      <c r="B51" s="134" t="s">
        <v>495</v>
      </c>
      <c r="I51" s="157" t="str">
        <f aca="false">'5.Misure'!C23</f>
        <v>B) Ruoli e responsabilità</v>
      </c>
      <c r="J51" s="157" t="str">
        <f aca="false">IF('5.Misure'!B23="&gt;&gt;&gt;",IF('5.Misure'!L23="","",'5.Misure'!L23),"-")</f>
        <v>-</v>
      </c>
    </row>
    <row r="52" customFormat="false" ht="10.2" hidden="false" customHeight="false" outlineLevel="0" collapsed="false">
      <c r="A52" s="134" t="s">
        <v>220</v>
      </c>
      <c r="B52" s="134" t="s">
        <v>495</v>
      </c>
      <c r="I52" s="157" t="str">
        <f aca="false">'5.Misure'!C24</f>
        <v>C) Politica per il controllo degli accessi</v>
      </c>
      <c r="J52" s="157" t="str">
        <f aca="false">IF('5.Misure'!B24="&gt;&gt;&gt;",IF('5.Misure'!L24="","",'5.Misure'!L24),"-")</f>
        <v>-</v>
      </c>
    </row>
    <row r="53" customFormat="false" ht="10.2" hidden="false" customHeight="false" outlineLevel="0" collapsed="false">
      <c r="A53" s="134" t="s">
        <v>222</v>
      </c>
      <c r="B53" s="134" t="s">
        <v>495</v>
      </c>
      <c r="I53" s="157" t="str">
        <f aca="false">'5.Misure'!C25</f>
        <v>C) Politica per il controllo degli accessi</v>
      </c>
      <c r="J53" s="157" t="str">
        <f aca="false">IF('5.Misure'!B25="&gt;&gt;&gt;",IF('5.Misure'!L25="","",'5.Misure'!L25),"-")</f>
        <v>-</v>
      </c>
    </row>
    <row r="54" customFormat="false" ht="10.2" hidden="false" customHeight="false" outlineLevel="0" collapsed="false">
      <c r="A54" s="134" t="s">
        <v>224</v>
      </c>
      <c r="B54" s="134" t="s">
        <v>495</v>
      </c>
      <c r="I54" s="157" t="str">
        <f aca="false">'5.Misure'!C26</f>
        <v>C) Politica per il controllo degli accessi</v>
      </c>
      <c r="J54" s="157" t="str">
        <f aca="false">IF('5.Misure'!B26="&gt;&gt;&gt;",IF('5.Misure'!L26="","",'5.Misure'!L26),"-")</f>
        <v>-</v>
      </c>
    </row>
    <row r="55" customFormat="false" ht="10.2" hidden="false" customHeight="false" outlineLevel="0" collapsed="false">
      <c r="A55" s="134" t="s">
        <v>226</v>
      </c>
      <c r="B55" s="134" t="s">
        <v>495</v>
      </c>
      <c r="I55" s="157" t="str">
        <f aca="false">'5.Misure'!C27</f>
        <v>C) Politica per il controllo degli accessi</v>
      </c>
      <c r="J55" s="157" t="str">
        <f aca="false">IF('5.Misure'!B27="&gt;&gt;&gt;",IF('5.Misure'!L27="","",'5.Misure'!L27),"-")</f>
        <v>-</v>
      </c>
    </row>
    <row r="56" customFormat="false" ht="10.2" hidden="false" customHeight="false" outlineLevel="0" collapsed="false">
      <c r="A56" s="134" t="s">
        <v>229</v>
      </c>
      <c r="B56" s="134" t="s">
        <v>496</v>
      </c>
      <c r="I56" s="157" t="str">
        <f aca="false">'5.Misure'!C28</f>
        <v>D) Gestione delle risorse / asset</v>
      </c>
      <c r="J56" s="157" t="str">
        <f aca="false">IF('5.Misure'!B28="&gt;&gt;&gt;",IF('5.Misure'!L28="","",'5.Misure'!L28),"-")</f>
        <v>-</v>
      </c>
    </row>
    <row r="57" customFormat="false" ht="10.2" hidden="false" customHeight="false" outlineLevel="0" collapsed="false">
      <c r="A57" s="134" t="s">
        <v>232</v>
      </c>
      <c r="B57" s="134" t="s">
        <v>496</v>
      </c>
      <c r="I57" s="157" t="str">
        <f aca="false">'5.Misure'!C29</f>
        <v>D) Gestione delle risorse / asset</v>
      </c>
      <c r="J57" s="157" t="str">
        <f aca="false">IF('5.Misure'!B29="&gt;&gt;&gt;",IF('5.Misure'!L29="","",'5.Misure'!L29),"-")</f>
        <v>-</v>
      </c>
    </row>
    <row r="58" customFormat="false" ht="10.2" hidden="false" customHeight="false" outlineLevel="0" collapsed="false">
      <c r="A58" s="134" t="s">
        <v>234</v>
      </c>
      <c r="B58" s="134" t="s">
        <v>496</v>
      </c>
      <c r="I58" s="157" t="str">
        <f aca="false">'5.Misure'!C30</f>
        <v>D) Gestione delle risorse / asset</v>
      </c>
      <c r="J58" s="157" t="str">
        <f aca="false">IF('5.Misure'!B30="&gt;&gt;&gt;",IF('5.Misure'!L30="","",'5.Misure'!L30),"-")</f>
        <v>-</v>
      </c>
    </row>
    <row r="59" customFormat="false" ht="10.2" hidden="false" customHeight="false" outlineLevel="0" collapsed="false">
      <c r="A59" s="134" t="s">
        <v>237</v>
      </c>
      <c r="B59" s="134" t="s">
        <v>497</v>
      </c>
      <c r="I59" s="157" t="str">
        <f aca="false">'5.Misure'!C31</f>
        <v>D) Gestione delle risorse / asset</v>
      </c>
      <c r="J59" s="157" t="str">
        <f aca="false">IF('5.Misure'!B31="&gt;&gt;&gt;",IF('5.Misure'!L31="","",'5.Misure'!L31),"-")</f>
        <v>-</v>
      </c>
    </row>
    <row r="60" customFormat="false" ht="10.2" hidden="false" customHeight="false" outlineLevel="0" collapsed="false">
      <c r="A60" s="134" t="s">
        <v>240</v>
      </c>
      <c r="B60" s="134" t="s">
        <v>497</v>
      </c>
      <c r="I60" s="157" t="str">
        <f aca="false">'5.Misure'!C32</f>
        <v>E) Gestione delle modifiche apportare alle risorse, agli apparati e ai sistemi IT</v>
      </c>
      <c r="J60" s="157" t="str">
        <f aca="false">IF('5.Misure'!B32="&gt;&gt;&gt;",IF('5.Misure'!L32="","",'5.Misure'!L32),"-")</f>
        <v>-</v>
      </c>
    </row>
    <row r="61" customFormat="false" ht="10.2" hidden="false" customHeight="false" outlineLevel="0" collapsed="false">
      <c r="A61" s="134" t="s">
        <v>242</v>
      </c>
      <c r="B61" s="134" t="s">
        <v>497</v>
      </c>
      <c r="I61" s="157" t="str">
        <f aca="false">'5.Misure'!C33</f>
        <v>E) Gestione delle modifiche apportare alle risorse, agli apparati e ai sistemi IT</v>
      </c>
      <c r="J61" s="157" t="str">
        <f aca="false">IF('5.Misure'!B33="&gt;&gt;&gt;",IF('5.Misure'!L33="","",'5.Misure'!L33),"-")</f>
        <v>-</v>
      </c>
    </row>
    <row r="62" customFormat="false" ht="10.2" hidden="false" customHeight="false" outlineLevel="0" collapsed="false">
      <c r="A62" s="134" t="s">
        <v>245</v>
      </c>
      <c r="B62" s="134" t="s">
        <v>498</v>
      </c>
      <c r="I62" s="157" t="str">
        <f aca="false">'5.Misure'!C34</f>
        <v>E) Gestione delle modifiche apportare alle risorse, agli apparati e ai sistemi IT</v>
      </c>
      <c r="J62" s="157" t="str">
        <f aca="false">IF('5.Misure'!B34="&gt;&gt;&gt;",IF('5.Misure'!L34="","",'5.Misure'!L34),"-")</f>
        <v>-</v>
      </c>
    </row>
    <row r="63" customFormat="false" ht="10.2" hidden="false" customHeight="false" outlineLevel="0" collapsed="false">
      <c r="A63" s="134" t="s">
        <v>248</v>
      </c>
      <c r="B63" s="134" t="s">
        <v>498</v>
      </c>
      <c r="I63" s="157" t="str">
        <f aca="false">'5.Misure'!C35</f>
        <v>F) Responsabili del trattamento</v>
      </c>
      <c r="J63" s="157" t="str">
        <f aca="false">IF('5.Misure'!B35="&gt;&gt;&gt;",IF('5.Misure'!L35="","",'5.Misure'!L35),"-")</f>
        <v>-</v>
      </c>
    </row>
    <row r="64" customFormat="false" ht="10.2" hidden="false" customHeight="false" outlineLevel="0" collapsed="false">
      <c r="A64" s="134" t="s">
        <v>250</v>
      </c>
      <c r="B64" s="134" t="s">
        <v>498</v>
      </c>
      <c r="I64" s="157" t="str">
        <f aca="false">'5.Misure'!C36</f>
        <v>F) Responsabili del trattamento</v>
      </c>
      <c r="J64" s="157" t="str">
        <f aca="false">IF('5.Misure'!B36="&gt;&gt;&gt;",IF('5.Misure'!L36="","",'5.Misure'!L36),"-")</f>
        <v>-</v>
      </c>
    </row>
    <row r="65" customFormat="false" ht="10.2" hidden="false" customHeight="false" outlineLevel="0" collapsed="false">
      <c r="A65" s="134" t="s">
        <v>252</v>
      </c>
      <c r="B65" s="134" t="s">
        <v>498</v>
      </c>
      <c r="I65" s="157" t="str">
        <f aca="false">'5.Misure'!C37</f>
        <v>F) Responsabili del trattamento</v>
      </c>
      <c r="J65" s="157" t="str">
        <f aca="false">IF('5.Misure'!B37="&gt;&gt;&gt;",IF('5.Misure'!L37="","",'5.Misure'!L37),"-")</f>
        <v>-</v>
      </c>
    </row>
    <row r="66" customFormat="false" ht="10.2" hidden="false" customHeight="false" outlineLevel="0" collapsed="false">
      <c r="A66" s="134" t="s">
        <v>254</v>
      </c>
      <c r="B66" s="134" t="s">
        <v>498</v>
      </c>
      <c r="I66" s="157" t="str">
        <f aca="false">'5.Misure'!C38</f>
        <v>F) Responsabili del trattamento</v>
      </c>
      <c r="J66" s="157" t="str">
        <f aca="false">IF('5.Misure'!B38="&gt;&gt;&gt;",IF('5.Misure'!L38="","",'5.Misure'!L38),"-")</f>
        <v>-</v>
      </c>
    </row>
    <row r="67" customFormat="false" ht="10.2" hidden="false" customHeight="false" outlineLevel="0" collapsed="false">
      <c r="A67" s="134" t="s">
        <v>256</v>
      </c>
      <c r="B67" s="134" t="s">
        <v>498</v>
      </c>
      <c r="I67" s="157" t="str">
        <f aca="false">'5.Misure'!C39</f>
        <v>F) Responsabili del trattamento</v>
      </c>
      <c r="J67" s="157" t="str">
        <f aca="false">IF('5.Misure'!B39="&gt;&gt;&gt;",IF('5.Misure'!L39="","",'5.Misure'!L39),"-")</f>
        <v>-</v>
      </c>
    </row>
    <row r="68" customFormat="false" ht="10.2" hidden="false" customHeight="false" outlineLevel="0" collapsed="false">
      <c r="A68" s="134" t="s">
        <v>258</v>
      </c>
      <c r="B68" s="134" t="s">
        <v>498</v>
      </c>
      <c r="I68" s="157" t="str">
        <f aca="false">'5.Misure'!C40</f>
        <v>G) Gestione degli incidenti / violazioni di dati personali (personal data breaches)</v>
      </c>
      <c r="J68" s="157" t="str">
        <f aca="false">IF('5.Misure'!B40="&gt;&gt;&gt;",IF('5.Misure'!L40="","",'5.Misure'!L40),"-")</f>
        <v>-</v>
      </c>
    </row>
    <row r="69" customFormat="false" ht="10.2" hidden="false" customHeight="false" outlineLevel="0" collapsed="false">
      <c r="A69" s="134" t="s">
        <v>260</v>
      </c>
      <c r="B69" s="134" t="s">
        <v>498</v>
      </c>
      <c r="I69" s="157" t="str">
        <f aca="false">'5.Misure'!C41</f>
        <v>G) Gestione degli incidenti / violazioni di dati personali (personal data breaches)</v>
      </c>
      <c r="J69" s="157" t="str">
        <f aca="false">IF('5.Misure'!B41="&gt;&gt;&gt;",IF('5.Misure'!L41="","",'5.Misure'!L41),"-")</f>
        <v>-</v>
      </c>
    </row>
    <row r="70" customFormat="false" ht="10.2" hidden="false" customHeight="false" outlineLevel="0" collapsed="false">
      <c r="A70" s="134" t="s">
        <v>263</v>
      </c>
      <c r="B70" s="134" t="s">
        <v>499</v>
      </c>
      <c r="I70" s="157" t="str">
        <f aca="false">'5.Misure'!C42</f>
        <v>G) Gestione degli incidenti / violazioni di dati personali (personal data breaches)</v>
      </c>
      <c r="J70" s="157" t="str">
        <f aca="false">IF('5.Misure'!B42="&gt;&gt;&gt;",IF('5.Misure'!L42="","",'5.Misure'!L42),"-")</f>
        <v>-</v>
      </c>
    </row>
    <row r="71" customFormat="false" ht="10.2" hidden="false" customHeight="false" outlineLevel="0" collapsed="false">
      <c r="A71" s="134" t="s">
        <v>266</v>
      </c>
      <c r="B71" s="134" t="s">
        <v>499</v>
      </c>
      <c r="I71" s="157" t="str">
        <f aca="false">'5.Misure'!C43</f>
        <v>G) Gestione degli incidenti / violazioni di dati personali (personal data breaches)</v>
      </c>
      <c r="J71" s="157" t="str">
        <f aca="false">IF('5.Misure'!B43="&gt;&gt;&gt;",IF('5.Misure'!L43="","",'5.Misure'!L43),"-")</f>
        <v>-</v>
      </c>
    </row>
    <row r="72" customFormat="false" ht="10.2" hidden="false" customHeight="false" outlineLevel="0" collapsed="false">
      <c r="A72" s="134" t="s">
        <v>268</v>
      </c>
      <c r="B72" s="134" t="s">
        <v>499</v>
      </c>
      <c r="I72" s="157" t="str">
        <f aca="false">'5.Misure'!C44</f>
        <v>H) Continuità operativa</v>
      </c>
      <c r="J72" s="157" t="str">
        <f aca="false">IF('5.Misure'!B44="&gt;&gt;&gt;",IF('5.Misure'!L44="","",'5.Misure'!L44),"-")</f>
        <v>-</v>
      </c>
    </row>
    <row r="73" customFormat="false" ht="10.2" hidden="false" customHeight="false" outlineLevel="0" collapsed="false">
      <c r="A73" s="134" t="s">
        <v>270</v>
      </c>
      <c r="B73" s="134" t="s">
        <v>499</v>
      </c>
      <c r="I73" s="157" t="str">
        <f aca="false">'5.Misure'!C45</f>
        <v>H) Continuità operativa</v>
      </c>
      <c r="J73" s="157" t="str">
        <f aca="false">IF('5.Misure'!B45="&gt;&gt;&gt;",IF('5.Misure'!L45="","",'5.Misure'!L45),"-")</f>
        <v>-</v>
      </c>
    </row>
    <row r="74" customFormat="false" ht="10.2" hidden="false" customHeight="false" outlineLevel="0" collapsed="false">
      <c r="A74" s="134" t="s">
        <v>272</v>
      </c>
      <c r="B74" s="134" t="s">
        <v>499</v>
      </c>
      <c r="I74" s="157" t="str">
        <f aca="false">'5.Misure'!C46</f>
        <v>H) Continuità operativa</v>
      </c>
      <c r="J74" s="157" t="str">
        <f aca="false">IF('5.Misure'!B46="&gt;&gt;&gt;",IF('5.Misure'!L46="","",'5.Misure'!L46),"-")</f>
        <v>-</v>
      </c>
    </row>
    <row r="75" customFormat="false" ht="10.2" hidden="false" customHeight="false" outlineLevel="0" collapsed="false">
      <c r="A75" s="134" t="s">
        <v>275</v>
      </c>
      <c r="B75" s="134" t="s">
        <v>500</v>
      </c>
      <c r="I75" s="157" t="str">
        <f aca="false">'5.Misure'!C47</f>
        <v>H) Continuità operativa</v>
      </c>
      <c r="J75" s="157" t="str">
        <f aca="false">IF('5.Misure'!B47="&gt;&gt;&gt;",IF('5.Misure'!L47="","",'5.Misure'!L47),"-")</f>
        <v>-</v>
      </c>
    </row>
    <row r="76" customFormat="false" ht="10.2" hidden="false" customHeight="false" outlineLevel="0" collapsed="false">
      <c r="A76" s="134" t="s">
        <v>278</v>
      </c>
      <c r="B76" s="134" t="s">
        <v>500</v>
      </c>
      <c r="I76" s="157" t="str">
        <f aca="false">'5.Misure'!C48</f>
        <v>H) Continuità operativa</v>
      </c>
      <c r="J76" s="157" t="str">
        <f aca="false">IF('5.Misure'!B48="&gt;&gt;&gt;",IF('5.Misure'!L48="","",'5.Misure'!L48),"-")</f>
        <v>-</v>
      </c>
    </row>
    <row r="77" customFormat="false" ht="10.2" hidden="false" customHeight="false" outlineLevel="0" collapsed="false">
      <c r="A77" s="134" t="s">
        <v>280</v>
      </c>
      <c r="B77" s="134" t="s">
        <v>500</v>
      </c>
      <c r="I77" s="157" t="str">
        <f aca="false">'5.Misure'!C49</f>
        <v>I) Obblighi di confidenzialità</v>
      </c>
      <c r="J77" s="157" t="str">
        <f aca="false">IF('5.Misure'!B49="&gt;&gt;&gt;",IF('5.Misure'!L49="","",'5.Misure'!L49),"-")</f>
        <v>-</v>
      </c>
    </row>
    <row r="78" customFormat="false" ht="10.2" hidden="false" customHeight="false" outlineLevel="0" collapsed="false">
      <c r="A78" s="134" t="s">
        <v>282</v>
      </c>
      <c r="B78" s="134" t="s">
        <v>500</v>
      </c>
      <c r="I78" s="157" t="str">
        <f aca="false">'5.Misure'!C50</f>
        <v>I) Obblighi di confidenzialità</v>
      </c>
      <c r="J78" s="157" t="str">
        <f aca="false">IF('5.Misure'!B50="&gt;&gt;&gt;",IF('5.Misure'!L50="","",'5.Misure'!L50),"-")</f>
        <v>-</v>
      </c>
    </row>
    <row r="79" customFormat="false" ht="10.2" hidden="false" customHeight="false" outlineLevel="0" collapsed="false">
      <c r="A79" s="134" t="s">
        <v>284</v>
      </c>
      <c r="B79" s="134" t="s">
        <v>500</v>
      </c>
      <c r="I79" s="157" t="str">
        <f aca="false">'5.Misure'!C51</f>
        <v>I) Obblighi di confidenzialità</v>
      </c>
      <c r="J79" s="157" t="str">
        <f aca="false">IF('5.Misure'!B51="&gt;&gt;&gt;",IF('5.Misure'!L51="","",'5.Misure'!L51),"-")</f>
        <v>-</v>
      </c>
    </row>
    <row r="80" customFormat="false" ht="10.2" hidden="false" customHeight="false" outlineLevel="0" collapsed="false">
      <c r="A80" s="134" t="s">
        <v>286</v>
      </c>
      <c r="B80" s="134" t="s">
        <v>500</v>
      </c>
      <c r="I80" s="157" t="str">
        <f aca="false">'5.Misure'!C52</f>
        <v>J) Formazione</v>
      </c>
      <c r="J80" s="157" t="str">
        <f aca="false">IF('5.Misure'!B52="&gt;&gt;&gt;",IF('5.Misure'!L52="","",'5.Misure'!L52),"-")</f>
        <v>-</v>
      </c>
    </row>
    <row r="81" customFormat="false" ht="10.2" hidden="false" customHeight="false" outlineLevel="0" collapsed="false">
      <c r="A81" s="134" t="s">
        <v>289</v>
      </c>
      <c r="B81" s="134" t="s">
        <v>501</v>
      </c>
      <c r="I81" s="157" t="str">
        <f aca="false">'5.Misure'!C53</f>
        <v>J) Formazione</v>
      </c>
      <c r="J81" s="157" t="str">
        <f aca="false">IF('5.Misure'!B53="&gt;&gt;&gt;",IF('5.Misure'!L53="","",'5.Misure'!L53),"-")</f>
        <v>-</v>
      </c>
    </row>
    <row r="82" customFormat="false" ht="10.2" hidden="false" customHeight="false" outlineLevel="0" collapsed="false">
      <c r="A82" s="134" t="s">
        <v>292</v>
      </c>
      <c r="B82" s="134" t="s">
        <v>501</v>
      </c>
      <c r="I82" s="157" t="str">
        <f aca="false">'5.Misure'!C54</f>
        <v>J) Formazione</v>
      </c>
      <c r="J82" s="157" t="str">
        <f aca="false">IF('5.Misure'!B54="&gt;&gt;&gt;",IF('5.Misure'!L54="","",'5.Misure'!L54),"-")</f>
        <v>-</v>
      </c>
    </row>
    <row r="83" customFormat="false" ht="10.2" hidden="false" customHeight="false" outlineLevel="0" collapsed="false">
      <c r="A83" s="134" t="s">
        <v>294</v>
      </c>
      <c r="B83" s="134" t="s">
        <v>501</v>
      </c>
      <c r="I83" s="157" t="str">
        <f aca="false">'5.Misure'!C55</f>
        <v>K) Controllo degli accessi e autenticazione</v>
      </c>
      <c r="J83" s="157" t="str">
        <f aca="false">IF('5.Misure'!B55="&gt;&gt;&gt;",IF('5.Misure'!L55="","",'5.Misure'!L55),"-")</f>
        <v>-</v>
      </c>
    </row>
    <row r="84" customFormat="false" ht="10.2" hidden="false" customHeight="false" outlineLevel="0" collapsed="false">
      <c r="A84" s="134" t="s">
        <v>296</v>
      </c>
      <c r="B84" s="134" t="s">
        <v>501</v>
      </c>
      <c r="I84" s="157" t="str">
        <f aca="false">'5.Misure'!C56</f>
        <v>K) Controllo degli accessi e autenticazione</v>
      </c>
      <c r="J84" s="157" t="str">
        <f aca="false">IF('5.Misure'!B56="&gt;&gt;&gt;",IF('5.Misure'!L56="","",'5.Misure'!L56),"-")</f>
        <v>-</v>
      </c>
    </row>
    <row r="85" customFormat="false" ht="10.2" hidden="false" customHeight="false" outlineLevel="0" collapsed="false">
      <c r="A85" s="134" t="s">
        <v>298</v>
      </c>
      <c r="B85" s="134" t="s">
        <v>501</v>
      </c>
      <c r="I85" s="157" t="str">
        <f aca="false">'5.Misure'!C57</f>
        <v>K) Controllo degli accessi e autenticazione</v>
      </c>
      <c r="J85" s="157" t="str">
        <f aca="false">IF('5.Misure'!B57="&gt;&gt;&gt;",IF('5.Misure'!L57="","",'5.Misure'!L57),"-")</f>
        <v>-</v>
      </c>
    </row>
    <row r="86" customFormat="false" ht="10.2" hidden="false" customHeight="false" outlineLevel="0" collapsed="false">
      <c r="A86" s="134" t="s">
        <v>300</v>
      </c>
      <c r="B86" s="134" t="s">
        <v>501</v>
      </c>
      <c r="I86" s="157" t="str">
        <f aca="false">'5.Misure'!C58</f>
        <v>K) Controllo degli accessi e autenticazione</v>
      </c>
      <c r="J86" s="157" t="str">
        <f aca="false">IF('5.Misure'!B58="&gt;&gt;&gt;",IF('5.Misure'!L58="","",'5.Misure'!L58),"-")</f>
        <v>-</v>
      </c>
    </row>
    <row r="87" customFormat="false" ht="10.2" hidden="false" customHeight="false" outlineLevel="0" collapsed="false">
      <c r="A87" s="134" t="s">
        <v>302</v>
      </c>
      <c r="B87" s="134" t="s">
        <v>501</v>
      </c>
      <c r="I87" s="157" t="str">
        <f aca="false">'5.Misure'!C59</f>
        <v>K) Controllo degli accessi e autenticazione</v>
      </c>
      <c r="J87" s="157" t="str">
        <f aca="false">IF('5.Misure'!B59="&gt;&gt;&gt;",IF('5.Misure'!L59="","",'5.Misure'!L59),"-")</f>
        <v>-</v>
      </c>
    </row>
    <row r="88" customFormat="false" ht="10.2" hidden="false" customHeight="false" outlineLevel="0" collapsed="false">
      <c r="A88" s="134" t="s">
        <v>304</v>
      </c>
      <c r="B88" s="134" t="s">
        <v>501</v>
      </c>
      <c r="I88" s="157" t="str">
        <f aca="false">'5.Misure'!C60</f>
        <v>K) Controllo degli accessi e autenticazione</v>
      </c>
      <c r="J88" s="157" t="str">
        <f aca="false">IF('5.Misure'!B60="&gt;&gt;&gt;",IF('5.Misure'!L60="","",'5.Misure'!L60),"-")</f>
        <v>-</v>
      </c>
    </row>
    <row r="89" customFormat="false" ht="10.2" hidden="false" customHeight="false" outlineLevel="0" collapsed="false">
      <c r="A89" s="134" t="s">
        <v>306</v>
      </c>
      <c r="B89" s="134" t="s">
        <v>501</v>
      </c>
      <c r="I89" s="157" t="str">
        <f aca="false">'5.Misure'!C61</f>
        <v>K) Controllo degli accessi e autenticazione</v>
      </c>
      <c r="J89" s="157" t="str">
        <f aca="false">IF('5.Misure'!B61="&gt;&gt;&gt;",IF('5.Misure'!L61="","",'5.Misure'!L61),"-")</f>
        <v>-</v>
      </c>
    </row>
    <row r="90" customFormat="false" ht="10.2" hidden="false" customHeight="false" outlineLevel="0" collapsed="false">
      <c r="A90" s="134" t="s">
        <v>309</v>
      </c>
      <c r="B90" s="134" t="s">
        <v>502</v>
      </c>
      <c r="I90" s="157" t="str">
        <f aca="false">'5.Misure'!C62</f>
        <v>K) Controllo degli accessi e autenticazione</v>
      </c>
      <c r="J90" s="157" t="str">
        <f aca="false">IF('5.Misure'!B62="&gt;&gt;&gt;",IF('5.Misure'!L62="","",'5.Misure'!L62),"-")</f>
        <v>-</v>
      </c>
    </row>
    <row r="91" customFormat="false" ht="10.2" hidden="false" customHeight="false" outlineLevel="0" collapsed="false">
      <c r="A91" s="134" t="s">
        <v>312</v>
      </c>
      <c r="B91" s="134" t="s">
        <v>502</v>
      </c>
      <c r="I91" s="157" t="str">
        <f aca="false">'5.Misure'!C63</f>
        <v>L) Generazione di file di log e monitoraggio</v>
      </c>
      <c r="J91" s="157" t="str">
        <f aca="false">IF('5.Misure'!B63="&gt;&gt;&gt;",IF('5.Misure'!L63="","",'5.Misure'!L63),"-")</f>
        <v>-</v>
      </c>
    </row>
    <row r="92" customFormat="false" ht="10.2" hidden="false" customHeight="false" outlineLevel="0" collapsed="false">
      <c r="A92" s="134" t="s">
        <v>314</v>
      </c>
      <c r="B92" s="134" t="s">
        <v>502</v>
      </c>
      <c r="I92" s="157" t="str">
        <f aca="false">'5.Misure'!C64</f>
        <v>L) Generazione di file di log e monitoraggio</v>
      </c>
      <c r="J92" s="157" t="str">
        <f aca="false">IF('5.Misure'!B64="&gt;&gt;&gt;",IF('5.Misure'!L64="","",'5.Misure'!L64),"-")</f>
        <v>-</v>
      </c>
    </row>
    <row r="93" customFormat="false" ht="10.2" hidden="false" customHeight="false" outlineLevel="0" collapsed="false">
      <c r="A93" s="134" t="s">
        <v>316</v>
      </c>
      <c r="B93" s="134" t="s">
        <v>502</v>
      </c>
      <c r="I93" s="157" t="str">
        <f aca="false">'5.Misure'!C65</f>
        <v>L) Generazione di file di log e monitoraggio</v>
      </c>
      <c r="J93" s="157" t="str">
        <f aca="false">IF('5.Misure'!B65="&gt;&gt;&gt;",IF('5.Misure'!L65="","",'5.Misure'!L65),"-")</f>
        <v>-</v>
      </c>
    </row>
    <row r="94" customFormat="false" ht="10.2" hidden="false" customHeight="false" outlineLevel="0" collapsed="false">
      <c r="A94" s="134" t="s">
        <v>318</v>
      </c>
      <c r="B94" s="134" t="s">
        <v>502</v>
      </c>
      <c r="I94" s="157" t="str">
        <f aca="false">'5.Misure'!C66</f>
        <v>L) Generazione di file di log e monitoraggio</v>
      </c>
      <c r="J94" s="157" t="str">
        <f aca="false">IF('5.Misure'!B66="&gt;&gt;&gt;",IF('5.Misure'!L66="","",'5.Misure'!L66),"-")</f>
        <v>-</v>
      </c>
    </row>
    <row r="95" customFormat="false" ht="10.2" hidden="false" customHeight="false" outlineLevel="0" collapsed="false">
      <c r="A95" s="134" t="s">
        <v>320</v>
      </c>
      <c r="B95" s="134" t="s">
        <v>502</v>
      </c>
      <c r="I95" s="157" t="str">
        <f aca="false">'5.Misure'!C67</f>
        <v>L) Generazione di file di log e monitoraggio</v>
      </c>
      <c r="J95" s="157" t="str">
        <f aca="false">IF('5.Misure'!B67="&gt;&gt;&gt;",IF('5.Misure'!L67="","",'5.Misure'!L67),"-")</f>
        <v>-</v>
      </c>
    </row>
    <row r="96" customFormat="false" ht="10.2" hidden="false" customHeight="false" outlineLevel="0" collapsed="false">
      <c r="A96" s="134" t="s">
        <v>322</v>
      </c>
      <c r="B96" s="134" t="s">
        <v>502</v>
      </c>
      <c r="I96" s="157" t="str">
        <f aca="false">'5.Misure'!C68</f>
        <v>M) Sicurezza dei server e dei database</v>
      </c>
      <c r="J96" s="157" t="str">
        <f aca="false">IF('5.Misure'!B68="&gt;&gt;&gt;",IF('5.Misure'!L68="","",'5.Misure'!L68),"-")</f>
        <v>-</v>
      </c>
    </row>
    <row r="97" customFormat="false" ht="10.2" hidden="false" customHeight="false" outlineLevel="0" collapsed="false">
      <c r="A97" s="134" t="s">
        <v>325</v>
      </c>
      <c r="B97" s="134" t="s">
        <v>503</v>
      </c>
      <c r="I97" s="157" t="str">
        <f aca="false">'5.Misure'!C69</f>
        <v>M) Sicurezza dei server e dei database</v>
      </c>
      <c r="J97" s="157" t="str">
        <f aca="false">IF('5.Misure'!B69="&gt;&gt;&gt;",IF('5.Misure'!L69="","",'5.Misure'!L69),"-")</f>
        <v>-</v>
      </c>
    </row>
    <row r="98" customFormat="false" ht="10.2" hidden="false" customHeight="false" outlineLevel="0" collapsed="false">
      <c r="A98" s="134" t="s">
        <v>328</v>
      </c>
      <c r="B98" s="134" t="s">
        <v>503</v>
      </c>
      <c r="I98" s="157" t="str">
        <f aca="false">'5.Misure'!C70</f>
        <v>M) Sicurezza dei server e dei database</v>
      </c>
      <c r="J98" s="157" t="str">
        <f aca="false">IF('5.Misure'!B70="&gt;&gt;&gt;",IF('5.Misure'!L70="","",'5.Misure'!L70),"-")</f>
        <v>-</v>
      </c>
    </row>
    <row r="99" customFormat="false" ht="10.2" hidden="false" customHeight="false" outlineLevel="0" collapsed="false">
      <c r="A99" s="134" t="s">
        <v>330</v>
      </c>
      <c r="B99" s="134" t="s">
        <v>503</v>
      </c>
      <c r="I99" s="157" t="str">
        <f aca="false">'5.Misure'!C71</f>
        <v>M) Sicurezza dei server e dei database</v>
      </c>
      <c r="J99" s="157" t="str">
        <f aca="false">IF('5.Misure'!B71="&gt;&gt;&gt;",IF('5.Misure'!L71="","",'5.Misure'!L71),"-")</f>
        <v>-</v>
      </c>
    </row>
    <row r="100" customFormat="false" ht="10.2" hidden="false" customHeight="false" outlineLevel="0" collapsed="false">
      <c r="A100" s="134" t="s">
        <v>332</v>
      </c>
      <c r="B100" s="134" t="s">
        <v>503</v>
      </c>
      <c r="I100" s="157" t="str">
        <f aca="false">'5.Misure'!C72</f>
        <v>M) Sicurezza dei server e dei database</v>
      </c>
      <c r="J100" s="157" t="str">
        <f aca="false">IF('5.Misure'!B72="&gt;&gt;&gt;",IF('5.Misure'!L72="","",'5.Misure'!L72),"-")</f>
        <v>-</v>
      </c>
    </row>
    <row r="101" customFormat="false" ht="10.2" hidden="false" customHeight="false" outlineLevel="0" collapsed="false">
      <c r="A101" s="134" t="s">
        <v>334</v>
      </c>
      <c r="B101" s="134" t="s">
        <v>503</v>
      </c>
      <c r="I101" s="157" t="str">
        <f aca="false">'5.Misure'!C73</f>
        <v>M) Sicurezza dei server e dei database</v>
      </c>
      <c r="J101" s="157" t="str">
        <f aca="false">IF('5.Misure'!B73="&gt;&gt;&gt;",IF('5.Misure'!L73="","",'5.Misure'!L73),"-")</f>
        <v>-</v>
      </c>
    </row>
    <row r="102" customFormat="false" ht="10.2" hidden="false" customHeight="false" outlineLevel="0" collapsed="false">
      <c r="A102" s="134" t="s">
        <v>336</v>
      </c>
      <c r="B102" s="134" t="s">
        <v>503</v>
      </c>
      <c r="I102" s="157" t="str">
        <f aca="false">'5.Misure'!C74</f>
        <v>N) Sicurezza delle postazioni di lavoro</v>
      </c>
      <c r="J102" s="157" t="str">
        <f aca="false">IF('5.Misure'!B74="&gt;&gt;&gt;",IF('5.Misure'!L74="","",'5.Misure'!L74),"-")</f>
        <v>-</v>
      </c>
    </row>
    <row r="103" customFormat="false" ht="10.2" hidden="false" customHeight="false" outlineLevel="0" collapsed="false">
      <c r="A103" s="134" t="s">
        <v>338</v>
      </c>
      <c r="B103" s="134" t="s">
        <v>503</v>
      </c>
      <c r="I103" s="157" t="str">
        <f aca="false">'5.Misure'!C75</f>
        <v>N) Sicurezza delle postazioni di lavoro</v>
      </c>
      <c r="J103" s="157" t="str">
        <f aca="false">IF('5.Misure'!B75="&gt;&gt;&gt;",IF('5.Misure'!L75="","",'5.Misure'!L75),"-")</f>
        <v>-</v>
      </c>
    </row>
    <row r="104" customFormat="false" ht="10.2" hidden="false" customHeight="false" outlineLevel="0" collapsed="false">
      <c r="A104" s="134" t="s">
        <v>340</v>
      </c>
      <c r="B104" s="134" t="s">
        <v>503</v>
      </c>
      <c r="I104" s="157" t="str">
        <f aca="false">'5.Misure'!C76</f>
        <v>N) Sicurezza delle postazioni di lavoro</v>
      </c>
      <c r="J104" s="157" t="str">
        <f aca="false">IF('5.Misure'!B76="&gt;&gt;&gt;",IF('5.Misure'!L76="","",'5.Misure'!L76),"-")</f>
        <v>-</v>
      </c>
    </row>
    <row r="105" customFormat="false" ht="10.2" hidden="false" customHeight="false" outlineLevel="0" collapsed="false">
      <c r="A105" s="134" t="s">
        <v>342</v>
      </c>
      <c r="B105" s="134" t="s">
        <v>503</v>
      </c>
      <c r="I105" s="157" t="str">
        <f aca="false">'5.Misure'!C77</f>
        <v>N) Sicurezza delle postazioni di lavoro</v>
      </c>
      <c r="J105" s="157" t="str">
        <f aca="false">IF('5.Misure'!B77="&gt;&gt;&gt;",IF('5.Misure'!L77="","",'5.Misure'!L77),"-")</f>
        <v>-</v>
      </c>
    </row>
    <row r="106" customFormat="false" ht="10.2" hidden="false" customHeight="false" outlineLevel="0" collapsed="false">
      <c r="A106" s="134" t="s">
        <v>345</v>
      </c>
      <c r="B106" s="134" t="s">
        <v>504</v>
      </c>
      <c r="I106" s="157" t="str">
        <f aca="false">'5.Misure'!C78</f>
        <v>N) Sicurezza delle postazioni di lavoro</v>
      </c>
      <c r="J106" s="157" t="str">
        <f aca="false">IF('5.Misure'!B78="&gt;&gt;&gt;",IF('5.Misure'!L78="","",'5.Misure'!L78),"-")</f>
        <v>-</v>
      </c>
    </row>
    <row r="107" customFormat="false" ht="10.2" hidden="false" customHeight="false" outlineLevel="0" collapsed="false">
      <c r="A107" s="134" t="s">
        <v>348</v>
      </c>
      <c r="B107" s="134" t="s">
        <v>504</v>
      </c>
      <c r="I107" s="157" t="str">
        <f aca="false">'5.Misure'!C79</f>
        <v>N) Sicurezza delle postazioni di lavoro</v>
      </c>
      <c r="J107" s="157" t="str">
        <f aca="false">IF('5.Misure'!B79="&gt;&gt;&gt;",IF('5.Misure'!L79="","",'5.Misure'!L79),"-")</f>
        <v>-</v>
      </c>
    </row>
    <row r="108" customFormat="false" ht="10.2" hidden="false" customHeight="false" outlineLevel="0" collapsed="false">
      <c r="A108" s="134" t="s">
        <v>350</v>
      </c>
      <c r="B108" s="134" t="s">
        <v>504</v>
      </c>
      <c r="I108" s="157" t="str">
        <f aca="false">'5.Misure'!C80</f>
        <v>N) Sicurezza delle postazioni di lavoro</v>
      </c>
      <c r="J108" s="157" t="str">
        <f aca="false">IF('5.Misure'!B80="&gt;&gt;&gt;",IF('5.Misure'!L80="","",'5.Misure'!L80),"-")</f>
        <v>-</v>
      </c>
    </row>
    <row r="109" customFormat="false" ht="10.2" hidden="false" customHeight="false" outlineLevel="0" collapsed="false">
      <c r="A109" s="134" t="s">
        <v>352</v>
      </c>
      <c r="B109" s="134" t="s">
        <v>504</v>
      </c>
      <c r="I109" s="157" t="str">
        <f aca="false">'5.Misure'!C81</f>
        <v>N) Sicurezza delle postazioni di lavoro</v>
      </c>
      <c r="J109" s="157" t="str">
        <f aca="false">IF('5.Misure'!B81="&gt;&gt;&gt;",IF('5.Misure'!L81="","",'5.Misure'!L81),"-")</f>
        <v>-</v>
      </c>
    </row>
    <row r="110" customFormat="false" ht="10.2" hidden="false" customHeight="false" outlineLevel="0" collapsed="false">
      <c r="A110" s="134" t="s">
        <v>354</v>
      </c>
      <c r="B110" s="134" t="s">
        <v>504</v>
      </c>
      <c r="I110" s="157" t="str">
        <f aca="false">'5.Misure'!C82</f>
        <v>N) Sicurezza delle postazioni di lavoro</v>
      </c>
      <c r="J110" s="157" t="str">
        <f aca="false">IF('5.Misure'!B82="&gt;&gt;&gt;",IF('5.Misure'!L82="","",'5.Misure'!L82),"-")</f>
        <v>-</v>
      </c>
    </row>
    <row r="111" customFormat="false" ht="10.2" hidden="false" customHeight="false" outlineLevel="0" collapsed="false">
      <c r="A111" s="134" t="s">
        <v>356</v>
      </c>
      <c r="B111" s="134" t="s">
        <v>504</v>
      </c>
      <c r="I111" s="157" t="str">
        <f aca="false">'5.Misure'!C83</f>
        <v>O) Sicurezza della rete e delle comunicazioni elettroniche</v>
      </c>
      <c r="J111" s="157" t="str">
        <f aca="false">IF('5.Misure'!B83="&gt;&gt;&gt;",IF('5.Misure'!L83="","",'5.Misure'!L83),"-")</f>
        <v>-</v>
      </c>
    </row>
    <row r="112" customFormat="false" ht="10.2" hidden="false" customHeight="false" outlineLevel="0" collapsed="false">
      <c r="A112" s="134" t="s">
        <v>358</v>
      </c>
      <c r="B112" s="134" t="s">
        <v>504</v>
      </c>
      <c r="I112" s="157" t="str">
        <f aca="false">'5.Misure'!C84</f>
        <v>O) Sicurezza della rete e delle comunicazioni elettroniche</v>
      </c>
      <c r="J112" s="157" t="str">
        <f aca="false">IF('5.Misure'!B84="&gt;&gt;&gt;",IF('5.Misure'!L84="","",'5.Misure'!L84),"-")</f>
        <v>-</v>
      </c>
    </row>
    <row r="113" customFormat="false" ht="10.2" hidden="false" customHeight="false" outlineLevel="0" collapsed="false">
      <c r="A113" s="134" t="s">
        <v>360</v>
      </c>
      <c r="B113" s="134" t="s">
        <v>504</v>
      </c>
      <c r="I113" s="157" t="str">
        <f aca="false">'5.Misure'!C85</f>
        <v>O) Sicurezza della rete e delle comunicazioni elettroniche</v>
      </c>
      <c r="J113" s="157" t="str">
        <f aca="false">IF('5.Misure'!B85="&gt;&gt;&gt;",IF('5.Misure'!L85="","",'5.Misure'!L85),"-")</f>
        <v>-</v>
      </c>
    </row>
    <row r="114" customFormat="false" ht="10.2" hidden="false" customHeight="false" outlineLevel="0" collapsed="false">
      <c r="A114" s="134" t="s">
        <v>362</v>
      </c>
      <c r="B114" s="134" t="s">
        <v>504</v>
      </c>
      <c r="I114" s="157" t="str">
        <f aca="false">'5.Misure'!C86</f>
        <v>O) Sicurezza della rete e delle comunicazioni elettroniche</v>
      </c>
      <c r="J114" s="157" t="str">
        <f aca="false">IF('5.Misure'!B86="&gt;&gt;&gt;",IF('5.Misure'!L86="","",'5.Misure'!L86),"-")</f>
        <v>-</v>
      </c>
    </row>
    <row r="115" customFormat="false" ht="10.2" hidden="false" customHeight="false" outlineLevel="0" collapsed="false">
      <c r="A115" s="134" t="s">
        <v>365</v>
      </c>
      <c r="B115" s="134" t="s">
        <v>505</v>
      </c>
      <c r="C115" s="134" t="s">
        <v>506</v>
      </c>
      <c r="I115" s="157" t="str">
        <f aca="false">'5.Misure'!C87</f>
        <v>O) Sicurezza della rete e delle comunicazioni elettroniche</v>
      </c>
      <c r="J115" s="157" t="str">
        <f aca="false">IF('5.Misure'!B87="&gt;&gt;&gt;",IF('5.Misure'!L87="","",'5.Misure'!L87),"-")</f>
        <v>-</v>
      </c>
    </row>
    <row r="116" customFormat="false" ht="10.2" hidden="false" customHeight="false" outlineLevel="0" collapsed="false">
      <c r="A116" s="134" t="s">
        <v>368</v>
      </c>
      <c r="B116" s="134" t="s">
        <v>505</v>
      </c>
      <c r="C116" s="134" t="s">
        <v>506</v>
      </c>
      <c r="I116" s="157" t="str">
        <f aca="false">'5.Misure'!C88</f>
        <v>O) Sicurezza della rete e delle comunicazioni elettroniche</v>
      </c>
      <c r="J116" s="157" t="str">
        <f aca="false">IF('5.Misure'!B88="&gt;&gt;&gt;",IF('5.Misure'!L88="","",'5.Misure'!L88),"-")</f>
        <v>-</v>
      </c>
    </row>
    <row r="117" customFormat="false" ht="10.2" hidden="false" customHeight="false" outlineLevel="0" collapsed="false">
      <c r="A117" s="134" t="s">
        <v>370</v>
      </c>
      <c r="B117" s="134" t="s">
        <v>505</v>
      </c>
      <c r="C117" s="134" t="s">
        <v>506</v>
      </c>
      <c r="I117" s="157" t="str">
        <f aca="false">'5.Misure'!C89</f>
        <v>O) Sicurezza della rete e delle comunicazioni elettroniche</v>
      </c>
      <c r="J117" s="157" t="str">
        <f aca="false">IF('5.Misure'!B89="&gt;&gt;&gt;",IF('5.Misure'!L89="","",'5.Misure'!L89),"-")</f>
        <v>-</v>
      </c>
    </row>
    <row r="118" customFormat="false" ht="10.2" hidden="false" customHeight="false" outlineLevel="0" collapsed="false">
      <c r="A118" s="134" t="s">
        <v>372</v>
      </c>
      <c r="B118" s="134" t="s">
        <v>505</v>
      </c>
      <c r="C118" s="134" t="s">
        <v>506</v>
      </c>
      <c r="I118" s="157" t="str">
        <f aca="false">'5.Misure'!C90</f>
        <v>P) Back-up</v>
      </c>
      <c r="J118" s="157" t="str">
        <f aca="false">IF('5.Misure'!B90="&gt;&gt;&gt;",IF('5.Misure'!L90="","",'5.Misure'!L90),"-")</f>
        <v>-</v>
      </c>
    </row>
    <row r="119" customFormat="false" ht="10.2" hidden="false" customHeight="false" outlineLevel="0" collapsed="false">
      <c r="A119" s="134" t="s">
        <v>374</v>
      </c>
      <c r="B119" s="134" t="s">
        <v>505</v>
      </c>
      <c r="C119" s="134" t="s">
        <v>506</v>
      </c>
      <c r="I119" s="157" t="str">
        <f aca="false">'5.Misure'!C91</f>
        <v>P) Back-up</v>
      </c>
      <c r="J119" s="157" t="str">
        <f aca="false">IF('5.Misure'!B91="&gt;&gt;&gt;",IF('5.Misure'!L91="","",'5.Misure'!L91),"-")</f>
        <v>-</v>
      </c>
    </row>
    <row r="120" customFormat="false" ht="10.2" hidden="false" customHeight="false" outlineLevel="0" collapsed="false">
      <c r="A120" s="134" t="s">
        <v>376</v>
      </c>
      <c r="B120" s="134" t="s">
        <v>505</v>
      </c>
      <c r="C120" s="134" t="s">
        <v>506</v>
      </c>
      <c r="I120" s="157" t="str">
        <f aca="false">'5.Misure'!C92</f>
        <v>P) Back-up</v>
      </c>
      <c r="J120" s="157" t="str">
        <f aca="false">IF('5.Misure'!B92="&gt;&gt;&gt;",IF('5.Misure'!L92="","",'5.Misure'!L92),"-")</f>
        <v>-</v>
      </c>
    </row>
    <row r="121" customFormat="false" ht="10.2" hidden="false" customHeight="false" outlineLevel="0" collapsed="false">
      <c r="A121" s="134" t="s">
        <v>378</v>
      </c>
      <c r="B121" s="134" t="s">
        <v>505</v>
      </c>
      <c r="C121" s="134" t="s">
        <v>506</v>
      </c>
      <c r="I121" s="157" t="str">
        <f aca="false">'5.Misure'!C93</f>
        <v>P) Back-up</v>
      </c>
      <c r="J121" s="157" t="str">
        <f aca="false">IF('5.Misure'!B93="&gt;&gt;&gt;",IF('5.Misure'!L93="","",'5.Misure'!L93),"-")</f>
        <v>-</v>
      </c>
    </row>
    <row r="122" customFormat="false" ht="10.2" hidden="false" customHeight="false" outlineLevel="0" collapsed="false">
      <c r="A122" s="134" t="s">
        <v>380</v>
      </c>
      <c r="B122" s="134" t="s">
        <v>505</v>
      </c>
      <c r="C122" s="134" t="s">
        <v>506</v>
      </c>
      <c r="I122" s="157" t="str">
        <f aca="false">'5.Misure'!C94</f>
        <v>P) Back-up</v>
      </c>
      <c r="J122" s="157" t="str">
        <f aca="false">IF('5.Misure'!B94="&gt;&gt;&gt;",IF('5.Misure'!L94="","",'5.Misure'!L94),"-")</f>
        <v>-</v>
      </c>
    </row>
    <row r="123" customFormat="false" ht="10.2" hidden="false" customHeight="false" outlineLevel="0" collapsed="false">
      <c r="A123" s="134" t="s">
        <v>382</v>
      </c>
      <c r="B123" s="134" t="s">
        <v>505</v>
      </c>
      <c r="C123" s="134" t="s">
        <v>506</v>
      </c>
      <c r="I123" s="157" t="str">
        <f aca="false">'5.Misure'!C95</f>
        <v>P) Back-up</v>
      </c>
      <c r="J123" s="157" t="str">
        <f aca="false">IF('5.Misure'!B95="&gt;&gt;&gt;",IF('5.Misure'!L95="","",'5.Misure'!L95),"-")</f>
        <v>-</v>
      </c>
    </row>
    <row r="124" customFormat="false" ht="10.2" hidden="false" customHeight="false" outlineLevel="0" collapsed="false">
      <c r="A124" s="134" t="s">
        <v>385</v>
      </c>
      <c r="B124" s="134" t="s">
        <v>507</v>
      </c>
      <c r="C124" s="134" t="s">
        <v>508</v>
      </c>
      <c r="I124" s="157" t="str">
        <f aca="false">'5.Misure'!C96</f>
        <v>P) Back-up</v>
      </c>
      <c r="J124" s="157" t="str">
        <f aca="false">IF('5.Misure'!B96="&gt;&gt;&gt;",IF('5.Misure'!L96="","",'5.Misure'!L96),"-")</f>
        <v>-</v>
      </c>
    </row>
    <row r="125" customFormat="false" ht="10.2" hidden="false" customHeight="false" outlineLevel="0" collapsed="false">
      <c r="A125" s="134" t="s">
        <v>388</v>
      </c>
      <c r="B125" s="134" t="s">
        <v>507</v>
      </c>
      <c r="C125" s="134" t="s">
        <v>508</v>
      </c>
      <c r="I125" s="157" t="str">
        <f aca="false">'5.Misure'!C97</f>
        <v>P) Back-up</v>
      </c>
      <c r="J125" s="157" t="str">
        <f aca="false">IF('5.Misure'!B97="&gt;&gt;&gt;",IF('5.Misure'!L97="","",'5.Misure'!L97),"-")</f>
        <v>-</v>
      </c>
    </row>
    <row r="126" customFormat="false" ht="10.2" hidden="false" customHeight="false" outlineLevel="0" collapsed="false">
      <c r="A126" s="134" t="s">
        <v>390</v>
      </c>
      <c r="B126" s="134" t="s">
        <v>507</v>
      </c>
      <c r="C126" s="134" t="s">
        <v>508</v>
      </c>
      <c r="I126" s="157" t="str">
        <f aca="false">'5.Misure'!C98</f>
        <v>P) Back-up</v>
      </c>
      <c r="J126" s="157" t="str">
        <f aca="false">IF('5.Misure'!B98="&gt;&gt;&gt;",IF('5.Misure'!L98="","",'5.Misure'!L98),"-")</f>
        <v>-</v>
      </c>
    </row>
    <row r="127" customFormat="false" ht="10.2" hidden="false" customHeight="false" outlineLevel="0" collapsed="false">
      <c r="A127" s="134" t="s">
        <v>392</v>
      </c>
      <c r="B127" s="134" t="s">
        <v>507</v>
      </c>
      <c r="C127" s="134" t="s">
        <v>508</v>
      </c>
      <c r="I127" s="157" t="str">
        <f aca="false">'5.Misure'!C99</f>
        <v>Q) Dispositivi mobili / portatili</v>
      </c>
      <c r="J127" s="157" t="str">
        <f aca="false">IF('5.Misure'!B99="&gt;&gt;&gt;",IF('5.Misure'!L99="","",'5.Misure'!L99),"-")</f>
        <v>-</v>
      </c>
    </row>
    <row r="128" customFormat="false" ht="10.2" hidden="false" customHeight="false" outlineLevel="0" collapsed="false">
      <c r="A128" s="134" t="s">
        <v>394</v>
      </c>
      <c r="B128" s="134" t="s">
        <v>507</v>
      </c>
      <c r="C128" s="134" t="s">
        <v>508</v>
      </c>
      <c r="I128" s="157" t="str">
        <f aca="false">'5.Misure'!C100</f>
        <v>Q) Dispositivi mobili / portatili</v>
      </c>
      <c r="J128" s="157" t="str">
        <f aca="false">IF('5.Misure'!B100="&gt;&gt;&gt;",IF('5.Misure'!L100="","",'5.Misure'!L100),"-")</f>
        <v>-</v>
      </c>
    </row>
    <row r="129" customFormat="false" ht="10.2" hidden="false" customHeight="false" outlineLevel="0" collapsed="false">
      <c r="A129" s="134" t="s">
        <v>396</v>
      </c>
      <c r="B129" s="134" t="s">
        <v>507</v>
      </c>
      <c r="C129" s="134" t="s">
        <v>508</v>
      </c>
      <c r="I129" s="157" t="str">
        <f aca="false">'5.Misure'!C101</f>
        <v>Q) Dispositivi mobili / portatili</v>
      </c>
      <c r="J129" s="157" t="str">
        <f aca="false">IF('5.Misure'!B101="&gt;&gt;&gt;",IF('5.Misure'!L101="","",'5.Misure'!L101),"-")</f>
        <v>-</v>
      </c>
    </row>
    <row r="130" customFormat="false" ht="10.2" hidden="false" customHeight="false" outlineLevel="0" collapsed="false">
      <c r="A130" s="134" t="s">
        <v>399</v>
      </c>
      <c r="B130" s="134" t="s">
        <v>509</v>
      </c>
      <c r="I130" s="157" t="str">
        <f aca="false">'5.Misure'!C102</f>
        <v>Q) Dispositivi mobili / portatili</v>
      </c>
      <c r="J130" s="157" t="str">
        <f aca="false">IF('5.Misure'!B102="&gt;&gt;&gt;",IF('5.Misure'!L102="","",'5.Misure'!L102),"-")</f>
        <v>-</v>
      </c>
    </row>
    <row r="131" customFormat="false" ht="10.2" hidden="false" customHeight="false" outlineLevel="0" collapsed="false">
      <c r="A131" s="134" t="s">
        <v>402</v>
      </c>
      <c r="B131" s="134" t="s">
        <v>509</v>
      </c>
      <c r="I131" s="157" t="str">
        <f aca="false">'5.Misure'!C103</f>
        <v>Q) Dispositivi mobili / portatili</v>
      </c>
      <c r="J131" s="157" t="str">
        <f aca="false">IF('5.Misure'!B103="&gt;&gt;&gt;",IF('5.Misure'!L103="","",'5.Misure'!L103),"-")</f>
        <v>-</v>
      </c>
    </row>
    <row r="132" customFormat="false" ht="10.2" hidden="false" customHeight="false" outlineLevel="0" collapsed="false">
      <c r="A132" s="134" t="s">
        <v>404</v>
      </c>
      <c r="B132" s="134" t="s">
        <v>509</v>
      </c>
      <c r="I132" s="157" t="str">
        <f aca="false">'5.Misure'!C104</f>
        <v>Q) Dispositivi mobili / portatili</v>
      </c>
      <c r="J132" s="157" t="str">
        <f aca="false">IF('5.Misure'!B104="&gt;&gt;&gt;",IF('5.Misure'!L104="","",'5.Misure'!L104),"-")</f>
        <v>-</v>
      </c>
    </row>
    <row r="133" customFormat="false" ht="10.2" hidden="false" customHeight="false" outlineLevel="0" collapsed="false">
      <c r="A133" s="134" t="s">
        <v>406</v>
      </c>
      <c r="B133" s="134" t="s">
        <v>509</v>
      </c>
      <c r="I133" s="157" t="str">
        <f aca="false">'5.Misure'!C105</f>
        <v>Q) Dispositivi mobili / portatili</v>
      </c>
      <c r="J133" s="157" t="str">
        <f aca="false">IF('5.Misure'!B105="&gt;&gt;&gt;",IF('5.Misure'!L105="","",'5.Misure'!L105),"-")</f>
        <v>-</v>
      </c>
    </row>
    <row r="134" customFormat="false" ht="10.2" hidden="false" customHeight="false" outlineLevel="0" collapsed="false">
      <c r="A134" s="134" t="s">
        <v>408</v>
      </c>
      <c r="B134" s="134" t="s">
        <v>509</v>
      </c>
      <c r="I134" s="157" t="str">
        <f aca="false">'5.Misure'!C106</f>
        <v>Q) Dispositivi mobili / portatili</v>
      </c>
      <c r="J134" s="157" t="str">
        <f aca="false">IF('5.Misure'!B106="&gt;&gt;&gt;",IF('5.Misure'!L106="","",'5.Misure'!L106),"-")</f>
        <v>-</v>
      </c>
    </row>
    <row r="135" customFormat="false" ht="10.2" hidden="false" customHeight="false" outlineLevel="0" collapsed="false">
      <c r="A135" s="134" t="s">
        <v>410</v>
      </c>
      <c r="B135" s="134" t="s">
        <v>509</v>
      </c>
      <c r="I135" s="157" t="str">
        <f aca="false">'5.Misure'!C107</f>
        <v>Q) Dispositivi mobili / portatili</v>
      </c>
      <c r="J135" s="157" t="str">
        <f aca="false">IF('5.Misure'!B107="&gt;&gt;&gt;",IF('5.Misure'!L107="","",'5.Misure'!L107),"-")</f>
        <v>-</v>
      </c>
    </row>
    <row r="136" customFormat="false" ht="10.2" hidden="false" customHeight="false" outlineLevel="0" collapsed="false">
      <c r="A136" s="134" t="s">
        <v>412</v>
      </c>
      <c r="B136" s="134" t="s">
        <v>509</v>
      </c>
      <c r="I136" s="157" t="str">
        <f aca="false">'5.Misure'!C108</f>
        <v>R) Sicurezza nel ciclo di vita delle applicazioni</v>
      </c>
      <c r="J136" s="157" t="str">
        <f aca="false">IF('5.Misure'!B108="&gt;&gt;&gt;",IF('5.Misure'!L108="","",'5.Misure'!L108),"-")</f>
        <v>-</v>
      </c>
    </row>
    <row r="137" customFormat="false" ht="10.2" hidden="false" customHeight="false" outlineLevel="0" collapsed="false">
      <c r="I137" s="157" t="str">
        <f aca="false">'5.Misure'!C109</f>
        <v>R) Sicurezza nel ciclo di vita delle applicazioni</v>
      </c>
      <c r="J137" s="157" t="str">
        <f aca="false">IF('5.Misure'!B109="&gt;&gt;&gt;",IF('5.Misure'!L109="","",'5.Misure'!L109),"-")</f>
        <v>-</v>
      </c>
    </row>
    <row r="138" customFormat="false" ht="10.2" hidden="false" customHeight="false" outlineLevel="0" collapsed="false">
      <c r="I138" s="157" t="str">
        <f aca="false">'5.Misure'!C110</f>
        <v>R) Sicurezza nel ciclo di vita delle applicazioni</v>
      </c>
      <c r="J138" s="157" t="str">
        <f aca="false">IF('5.Misure'!B110="&gt;&gt;&gt;",IF('5.Misure'!L110="","",'5.Misure'!L110),"-")</f>
        <v>-</v>
      </c>
    </row>
    <row r="139" customFormat="false" ht="10.2" hidden="false" customHeight="false" outlineLevel="0" collapsed="false">
      <c r="I139" s="157" t="str">
        <f aca="false">'5.Misure'!C111</f>
        <v>R) Sicurezza nel ciclo di vita delle applicazioni</v>
      </c>
      <c r="J139" s="157" t="str">
        <f aca="false">IF('5.Misure'!B111="&gt;&gt;&gt;",IF('5.Misure'!L111="","",'5.Misure'!L111),"-")</f>
        <v>-</v>
      </c>
    </row>
    <row r="140" customFormat="false" ht="10.2" hidden="false" customHeight="false" outlineLevel="0" collapsed="false">
      <c r="I140" s="157" t="str">
        <f aca="false">'5.Misure'!C112</f>
        <v>R) Sicurezza nel ciclo di vita delle applicazioni</v>
      </c>
      <c r="J140" s="157" t="str">
        <f aca="false">IF('5.Misure'!B112="&gt;&gt;&gt;",IF('5.Misure'!L112="","",'5.Misure'!L112),"-")</f>
        <v>-</v>
      </c>
    </row>
    <row r="141" customFormat="false" ht="10.2" hidden="false" customHeight="false" outlineLevel="0" collapsed="false">
      <c r="I141" s="157" t="str">
        <f aca="false">'5.Misure'!C113</f>
        <v>R) Sicurezza nel ciclo di vita delle applicazioni</v>
      </c>
      <c r="J141" s="157" t="str">
        <f aca="false">IF('5.Misure'!B113="&gt;&gt;&gt;",IF('5.Misure'!L113="","",'5.Misure'!L113),"-")</f>
        <v>-</v>
      </c>
    </row>
    <row r="142" customFormat="false" ht="10.2" hidden="false" customHeight="false" outlineLevel="0" collapsed="false">
      <c r="I142" s="157" t="str">
        <f aca="false">'5.Misure'!C114</f>
        <v>R) Sicurezza nel ciclo di vita delle applicazioni</v>
      </c>
      <c r="J142" s="157" t="str">
        <f aca="false">IF('5.Misure'!B114="&gt;&gt;&gt;",IF('5.Misure'!L114="","",'5.Misure'!L114),"-")</f>
        <v>-</v>
      </c>
    </row>
    <row r="143" customFormat="false" ht="10.2" hidden="false" customHeight="false" outlineLevel="0" collapsed="false">
      <c r="I143" s="157" t="str">
        <f aca="false">'5.Misure'!C115</f>
        <v>R) Sicurezza nel ciclo di vita delle applicazioni</v>
      </c>
      <c r="J143" s="157" t="str">
        <f aca="false">IF('5.Misure'!B115="&gt;&gt;&gt;",IF('5.Misure'!L115="","",'5.Misure'!L115),"-")</f>
        <v>-</v>
      </c>
    </row>
    <row r="144" customFormat="false" ht="10.2" hidden="false" customHeight="false" outlineLevel="0" collapsed="false">
      <c r="I144" s="157" t="str">
        <f aca="false">'5.Misure'!C116</f>
        <v>R) Sicurezza nel ciclo di vita delle applicazioni</v>
      </c>
      <c r="J144" s="157" t="str">
        <f aca="false">IF('5.Misure'!B116="&gt;&gt;&gt;",IF('5.Misure'!L116="","",'5.Misure'!L116),"-")</f>
        <v>-</v>
      </c>
    </row>
    <row r="145" customFormat="false" ht="10.2" hidden="false" customHeight="false" outlineLevel="0" collapsed="false">
      <c r="I145" s="157" t="str">
        <f aca="false">'5.Misure'!C117</f>
        <v>S) Cancellazione / eliminazione dei dati</v>
      </c>
      <c r="J145" s="157" t="str">
        <f aca="false">IF('5.Misure'!B117="&gt;&gt;&gt;",IF('5.Misure'!L117="","",'5.Misure'!L117),"-")</f>
        <v>-</v>
      </c>
    </row>
    <row r="146" customFormat="false" ht="10.2" hidden="false" customHeight="false" outlineLevel="0" collapsed="false">
      <c r="I146" s="157" t="str">
        <f aca="false">'5.Misure'!C118</f>
        <v>S) Cancellazione / eliminazione dei dati</v>
      </c>
      <c r="J146" s="157" t="str">
        <f aca="false">IF('5.Misure'!B118="&gt;&gt;&gt;",IF('5.Misure'!L118="","",'5.Misure'!L118),"-")</f>
        <v>-</v>
      </c>
    </row>
    <row r="147" customFormat="false" ht="10.2" hidden="false" customHeight="false" outlineLevel="0" collapsed="false">
      <c r="I147" s="157" t="str">
        <f aca="false">'5.Misure'!C119</f>
        <v>S) Cancellazione / eliminazione dei dati</v>
      </c>
      <c r="J147" s="157" t="str">
        <f aca="false">IF('5.Misure'!B119="&gt;&gt;&gt;",IF('5.Misure'!L119="","",'5.Misure'!L119),"-")</f>
        <v>-</v>
      </c>
    </row>
    <row r="148" customFormat="false" ht="10.2" hidden="false" customHeight="false" outlineLevel="0" collapsed="false">
      <c r="I148" s="157" t="str">
        <f aca="false">'5.Misure'!C120</f>
        <v>S) Cancellazione / eliminazione dei dati</v>
      </c>
      <c r="J148" s="157" t="str">
        <f aca="false">IF('5.Misure'!B120="&gt;&gt;&gt;",IF('5.Misure'!L120="","",'5.Misure'!L120),"-")</f>
        <v>-</v>
      </c>
    </row>
    <row r="149" customFormat="false" ht="10.2" hidden="false" customHeight="false" outlineLevel="0" collapsed="false">
      <c r="I149" s="157" t="str">
        <f aca="false">'5.Misure'!C121</f>
        <v>S) Cancellazione / eliminazione dei dati</v>
      </c>
      <c r="J149" s="157" t="str">
        <f aca="false">IF('5.Misure'!B121="&gt;&gt;&gt;",IF('5.Misure'!L121="","",'5.Misure'!L121),"-")</f>
        <v>-</v>
      </c>
    </row>
    <row r="150" customFormat="false" ht="10.2" hidden="false" customHeight="false" outlineLevel="0" collapsed="false">
      <c r="I150" s="157" t="str">
        <f aca="false">'5.Misure'!C122</f>
        <v>S) Cancellazione / eliminazione dei dati</v>
      </c>
      <c r="J150" s="157" t="str">
        <f aca="false">IF('5.Misure'!B122="&gt;&gt;&gt;",IF('5.Misure'!L122="","",'5.Misure'!L122),"-")</f>
        <v>-</v>
      </c>
    </row>
    <row r="151" customFormat="false" ht="10.2" hidden="false" customHeight="false" outlineLevel="0" collapsed="false">
      <c r="I151" s="157" t="str">
        <f aca="false">'5.Misure'!C123</f>
        <v>T) Sicurezza fisica</v>
      </c>
      <c r="J151" s="157" t="str">
        <f aca="false">IF('5.Misure'!B123="&gt;&gt;&gt;",IF('5.Misure'!L123="","",'5.Misure'!L123),"-")</f>
        <v>-</v>
      </c>
    </row>
    <row r="152" customFormat="false" ht="10.2" hidden="false" customHeight="false" outlineLevel="0" collapsed="false">
      <c r="I152" s="157" t="str">
        <f aca="false">'5.Misure'!C124</f>
        <v>T) Sicurezza fisica</v>
      </c>
      <c r="J152" s="157" t="str">
        <f aca="false">IF('5.Misure'!B124="&gt;&gt;&gt;",IF('5.Misure'!L124="","",'5.Misure'!L124),"-")</f>
        <v>-</v>
      </c>
    </row>
    <row r="153" customFormat="false" ht="10.2" hidden="false" customHeight="false" outlineLevel="0" collapsed="false">
      <c r="I153" s="157" t="str">
        <f aca="false">'5.Misure'!C125</f>
        <v>T) Sicurezza fisica</v>
      </c>
      <c r="J153" s="157" t="str">
        <f aca="false">IF('5.Misure'!B125="&gt;&gt;&gt;",IF('5.Misure'!L125="","",'5.Misure'!L125),"-")</f>
        <v>-</v>
      </c>
    </row>
    <row r="154" customFormat="false" ht="10.2" hidden="false" customHeight="false" outlineLevel="0" collapsed="false">
      <c r="I154" s="157" t="str">
        <f aca="false">'5.Misure'!C126</f>
        <v>T) Sicurezza fisica</v>
      </c>
      <c r="J154" s="157" t="str">
        <f aca="false">IF('5.Misure'!B126="&gt;&gt;&gt;",IF('5.Misure'!L126="","",'5.Misure'!L126),"-")</f>
        <v>-</v>
      </c>
    </row>
    <row r="155" customFormat="false" ht="10.2" hidden="false" customHeight="false" outlineLevel="0" collapsed="false">
      <c r="I155" s="157" t="str">
        <f aca="false">'5.Misure'!C127</f>
        <v>T) Sicurezza fisica</v>
      </c>
      <c r="J155" s="157" t="str">
        <f aca="false">IF('5.Misure'!B127="&gt;&gt;&gt;",IF('5.Misure'!L127="","",'5.Misure'!L127),"-")</f>
        <v>-</v>
      </c>
    </row>
    <row r="156" customFormat="false" ht="10.2" hidden="false" customHeight="false" outlineLevel="0" collapsed="false">
      <c r="I156" s="157" t="str">
        <f aca="false">'5.Misure'!C128</f>
        <v>T) Sicurezza fisica</v>
      </c>
      <c r="J156" s="157" t="str">
        <f aca="false">IF('5.Misure'!B128="&gt;&gt;&gt;",IF('5.Misure'!L128="","",'5.Misure'!L128),"-")</f>
        <v>-</v>
      </c>
    </row>
    <row r="157" customFormat="false" ht="10.2" hidden="false" customHeight="false" outlineLevel="0" collapsed="false">
      <c r="I157" s="157" t="str">
        <f aca="false">'5.Misure'!C129</f>
        <v>T) Sicurezza fisica</v>
      </c>
      <c r="J157" s="157" t="str">
        <f aca="false">IF('5.Misure'!B129="&gt;&gt;&gt;",IF('5.Misure'!L129="","",'5.Misure'!L129),"-")</f>
        <v>-</v>
      </c>
    </row>
  </sheetData>
  <conditionalFormatting sqref="Q29">
    <cfRule type="colorScale" priority="2">
      <colorScale>
        <cfvo type="min" val="0"/>
        <cfvo type="percentile" val="50"/>
        <cfvo type="max" val="0"/>
        <color rgb="FFF8696B"/>
        <color rgb="FFFCFCFF"/>
        <color rgb="FF63BE7B"/>
      </colorScale>
    </cfRule>
  </conditionalFormatting>
  <conditionalFormatting sqref="S29">
    <cfRule type="expression" priority="3" aboveAverage="0" equalAverage="0" bottom="0" percent="0" rank="0" text="" dxfId="139">
      <formula>$A$17</formula>
    </cfRule>
    <cfRule type="expression" priority="4" aboveAverage="0" equalAverage="0" bottom="0" percent="0" rank="0" text="" dxfId="140">
      <formula>$A$16</formula>
    </cfRule>
    <cfRule type="expression" priority="5" aboveAverage="0" equalAverage="0" bottom="0" percent="0" rank="0" text="" dxfId="141">
      <formula>$A$15</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2021-02-05T08:37:18Z</dcterms:created>
  <dc:creator>Mazzitelli Alfredo</dc:creator>
  <dc:description/>
  <dc:language>it-IT</dc:language>
  <cp:lastModifiedBy>Mazzitelli Alfredo</cp:lastModifiedBy>
  <cp:lastPrinted>2021-03-17T14:43:02Z</cp:lastPrinted>
  <dcterms:modified xsi:type="dcterms:W3CDTF">2021-03-24T15:23:35Z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